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ndonroopnarain/Documents/Job Hunt Docs/Work Samples/"/>
    </mc:Choice>
  </mc:AlternateContent>
  <xr:revisionPtr revIDLastSave="0" documentId="13_ncr:1_{1B49F294-735E-7C45-AC1A-D632BDE984A8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Turnover Reduction Cover" sheetId="18" r:id="rId1"/>
    <sheet name="Turnover Reduction" sheetId="19" r:id="rId2"/>
    <sheet name="Pricing Comparison Cover" sheetId="6" r:id="rId3"/>
    <sheet name="Pricing Comparison" sheetId="15" r:id="rId4"/>
    <sheet name="Margin" sheetId="16" r:id="rId5"/>
  </sheets>
  <externalReferences>
    <externalReference r:id="rId6"/>
  </externalReferences>
  <definedNames>
    <definedName name="Da" localSheetId="4">#REF!</definedName>
    <definedName name="Da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rop">#REF!</definedName>
    <definedName name="Lower_limit_in__age">[1]Control!$D$9</definedName>
    <definedName name="_xlnm.Print_Area" localSheetId="4">Margin!$B$2:$I$21</definedName>
    <definedName name="_xlnm.Print_Area" localSheetId="2">'Pricing Comparison Cover'!$A$1:$R$18</definedName>
    <definedName name="_xlnm.Print_Area" localSheetId="0">'Turnover Reduction Cover'!$A$1:$R$18</definedName>
    <definedName name="ted" localSheetId="4">#REF!</definedName>
    <definedName name="ted">#REF!</definedName>
    <definedName name="TEST1" localSheetId="4">#REF!</definedName>
    <definedName name="TEST1">#REF!</definedName>
    <definedName name="TESTHKEY" localSheetId="4">#REF!</definedName>
    <definedName name="TESTHKEY">#REF!</definedName>
    <definedName name="TESTKEYS">#REF!</definedName>
    <definedName name="TESTVKEY">#REF!</definedName>
    <definedName name="Upper_limit_in__age">[1]Control!$D$8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9" l="1"/>
  <c r="D12" i="19"/>
  <c r="D15" i="19" l="1"/>
  <c r="O21" i="19" l="1"/>
  <c r="N21" i="19"/>
  <c r="M21" i="19"/>
  <c r="L21" i="19"/>
  <c r="K21" i="19"/>
  <c r="J21" i="19"/>
  <c r="I21" i="19"/>
  <c r="H21" i="19"/>
  <c r="G21" i="19"/>
  <c r="F21" i="19"/>
  <c r="E21" i="19"/>
  <c r="D21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D16" i="19"/>
  <c r="E16" i="19" s="1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O10" i="19"/>
  <c r="N10" i="19"/>
  <c r="M10" i="19"/>
  <c r="L10" i="19"/>
  <c r="K10" i="19"/>
  <c r="J10" i="19"/>
  <c r="I10" i="19"/>
  <c r="H10" i="19"/>
  <c r="G10" i="19"/>
  <c r="F10" i="19"/>
  <c r="E10" i="19"/>
  <c r="D10" i="19"/>
  <c r="D9" i="19"/>
  <c r="E9" i="19" s="1"/>
  <c r="F9" i="19" s="1"/>
  <c r="G9" i="19" s="1"/>
  <c r="H9" i="19" s="1"/>
  <c r="I9" i="19" s="1"/>
  <c r="J9" i="19" s="1"/>
  <c r="K9" i="19" s="1"/>
  <c r="L9" i="19" s="1"/>
  <c r="M9" i="19" s="1"/>
  <c r="N9" i="19" s="1"/>
  <c r="O9" i="19" s="1"/>
  <c r="D7" i="19"/>
  <c r="E3" i="19"/>
  <c r="F3" i="19" s="1"/>
  <c r="G3" i="19" s="1"/>
  <c r="H3" i="19" s="1"/>
  <c r="I3" i="19" s="1"/>
  <c r="J3" i="19" s="1"/>
  <c r="K3" i="19" s="1"/>
  <c r="L3" i="19" s="1"/>
  <c r="M3" i="19" s="1"/>
  <c r="N3" i="19" s="1"/>
  <c r="O3" i="19" s="1"/>
  <c r="D8" i="19" l="1"/>
  <c r="E7" i="19" s="1"/>
  <c r="E15" i="19" s="1"/>
  <c r="E18" i="19" s="1"/>
  <c r="E20" i="19" s="1"/>
  <c r="E22" i="19" s="1"/>
  <c r="D18" i="19"/>
  <c r="D20" i="19" s="1"/>
  <c r="D22" i="19" s="1"/>
  <c r="F7" i="16"/>
  <c r="H7" i="16" s="1"/>
  <c r="F8" i="16"/>
  <c r="H8" i="16" s="1"/>
  <c r="H11" i="16"/>
  <c r="H12" i="16"/>
  <c r="F9" i="16"/>
  <c r="H9" i="16" s="1"/>
  <c r="H17" i="16"/>
  <c r="G7" i="16"/>
  <c r="G8" i="16"/>
  <c r="E11" i="16"/>
  <c r="G11" i="16" s="1"/>
  <c r="E12" i="16"/>
  <c r="G12" i="16" s="1"/>
  <c r="G9" i="16"/>
  <c r="G13" i="16"/>
  <c r="E13" i="16"/>
  <c r="F17" i="16"/>
  <c r="C39" i="15"/>
  <c r="G23" i="15"/>
  <c r="H23" i="15"/>
  <c r="G22" i="15"/>
  <c r="G16" i="15"/>
  <c r="H16" i="15"/>
  <c r="F17" i="15"/>
  <c r="G17" i="15"/>
  <c r="H17" i="15"/>
  <c r="E8" i="15"/>
  <c r="G8" i="15"/>
  <c r="H8" i="15"/>
  <c r="H22" i="15"/>
  <c r="K9" i="15"/>
  <c r="F24" i="15"/>
  <c r="K8" i="15"/>
  <c r="G24" i="15"/>
  <c r="F25" i="15"/>
  <c r="M9" i="15"/>
  <c r="D32" i="15"/>
  <c r="K40" i="15"/>
  <c r="F18" i="15"/>
  <c r="D31" i="15"/>
  <c r="K39" i="15"/>
  <c r="M8" i="15"/>
  <c r="E39" i="15"/>
  <c r="K10" i="15"/>
  <c r="N9" i="15"/>
  <c r="F40" i="15"/>
  <c r="E40" i="15"/>
  <c r="E41" i="15"/>
  <c r="K41" i="15"/>
  <c r="M39" i="15"/>
  <c r="G18" i="15"/>
  <c r="G19" i="15"/>
  <c r="F19" i="15"/>
  <c r="M40" i="15"/>
  <c r="H24" i="15"/>
  <c r="H25" i="15"/>
  <c r="G25" i="15"/>
  <c r="E31" i="15"/>
  <c r="L39" i="15"/>
  <c r="F31" i="15"/>
  <c r="D33" i="15"/>
  <c r="F32" i="15"/>
  <c r="E32" i="15"/>
  <c r="M10" i="15"/>
  <c r="N10" i="15"/>
  <c r="N8" i="15"/>
  <c r="F39" i="15"/>
  <c r="F41" i="15"/>
  <c r="H18" i="15"/>
  <c r="H19" i="15"/>
  <c r="H39" i="15"/>
  <c r="M41" i="15"/>
  <c r="I19" i="15"/>
  <c r="G39" i="15"/>
  <c r="H40" i="15"/>
  <c r="J40" i="15"/>
  <c r="L25" i="15"/>
  <c r="N25" i="15"/>
  <c r="G32" i="15"/>
  <c r="L40" i="15"/>
  <c r="N40" i="15"/>
  <c r="J39" i="15"/>
  <c r="N39" i="15"/>
  <c r="I25" i="15"/>
  <c r="K25" i="15"/>
  <c r="M25" i="15"/>
  <c r="G40" i="15"/>
  <c r="I40" i="15"/>
  <c r="F33" i="15"/>
  <c r="E33" i="15"/>
  <c r="G33" i="15"/>
  <c r="G31" i="15"/>
  <c r="N41" i="15"/>
  <c r="H41" i="15"/>
  <c r="L41" i="15"/>
  <c r="J41" i="15"/>
  <c r="I39" i="15"/>
  <c r="I41" i="15"/>
  <c r="G41" i="15"/>
  <c r="E8" i="19" l="1"/>
  <c r="E11" i="19" s="1"/>
  <c r="D11" i="19"/>
  <c r="H15" i="16"/>
  <c r="H19" i="16" s="1"/>
  <c r="H21" i="16" s="1"/>
  <c r="E15" i="16"/>
  <c r="E19" i="16" s="1"/>
  <c r="E21" i="16" s="1"/>
  <c r="G15" i="16"/>
  <c r="G19" i="16" s="1"/>
  <c r="G21" i="16" s="1"/>
  <c r="F15" i="16"/>
  <c r="F19" i="16" s="1"/>
  <c r="F21" i="16" s="1"/>
  <c r="F7" i="19" l="1"/>
  <c r="F15" i="19" s="1"/>
  <c r="F18" i="19" s="1"/>
  <c r="F20" i="19" s="1"/>
  <c r="F22" i="19" s="1"/>
  <c r="F8" i="19" l="1"/>
  <c r="F11" i="19" s="1"/>
  <c r="G7" i="19" l="1"/>
  <c r="G15" i="19" s="1"/>
  <c r="G18" i="19" s="1"/>
  <c r="G20" i="19" s="1"/>
  <c r="G22" i="19" s="1"/>
  <c r="G8" i="19" l="1"/>
  <c r="G11" i="19" s="1"/>
  <c r="H7" i="19" l="1"/>
  <c r="H15" i="19" s="1"/>
  <c r="H18" i="19" s="1"/>
  <c r="H20" i="19" s="1"/>
  <c r="H22" i="19" s="1"/>
  <c r="H8" i="19" l="1"/>
  <c r="H11" i="19" s="1"/>
  <c r="I7" i="19" l="1"/>
  <c r="I15" i="19" s="1"/>
  <c r="I18" i="19" s="1"/>
  <c r="I20" i="19" s="1"/>
  <c r="I22" i="19" s="1"/>
  <c r="I8" i="19"/>
  <c r="I11" i="19" s="1"/>
  <c r="J7" i="19" l="1"/>
  <c r="J15" i="19" s="1"/>
  <c r="J18" i="19" s="1"/>
  <c r="J20" i="19" s="1"/>
  <c r="J22" i="19" s="1"/>
  <c r="J8" i="19" l="1"/>
  <c r="J11" i="19" s="1"/>
  <c r="K7" i="19" l="1"/>
  <c r="K15" i="19" s="1"/>
  <c r="K18" i="19" s="1"/>
  <c r="K20" i="19" s="1"/>
  <c r="K22" i="19" s="1"/>
  <c r="K8" i="19" l="1"/>
  <c r="K11" i="19" s="1"/>
  <c r="L7" i="19"/>
  <c r="L15" i="19" l="1"/>
  <c r="L18" i="19" s="1"/>
  <c r="L20" i="19" s="1"/>
  <c r="L22" i="19" s="1"/>
  <c r="L8" i="19"/>
  <c r="L11" i="19" s="1"/>
  <c r="M7" i="19" l="1"/>
  <c r="M15" i="19" l="1"/>
  <c r="M18" i="19" s="1"/>
  <c r="M20" i="19" s="1"/>
  <c r="M22" i="19" s="1"/>
  <c r="M8" i="19"/>
  <c r="M11" i="19" s="1"/>
  <c r="N7" i="19" l="1"/>
  <c r="N15" i="19" l="1"/>
  <c r="N18" i="19" s="1"/>
  <c r="N20" i="19" s="1"/>
  <c r="N22" i="19" s="1"/>
  <c r="N8" i="19"/>
  <c r="N11" i="19" s="1"/>
  <c r="O7" i="19" l="1"/>
  <c r="O15" i="19" l="1"/>
  <c r="O18" i="19" s="1"/>
  <c r="O20" i="19" s="1"/>
  <c r="O22" i="19" s="1"/>
  <c r="O8" i="19"/>
  <c r="O11" i="19" s="1"/>
</calcChain>
</file>

<file path=xl/sharedStrings.xml><?xml version="1.0" encoding="utf-8"?>
<sst xmlns="http://schemas.openxmlformats.org/spreadsheetml/2006/main" count="131" uniqueCount="89">
  <si>
    <t>Total</t>
  </si>
  <si>
    <t>Instant</t>
  </si>
  <si>
    <t>ACH</t>
  </si>
  <si>
    <t># of Employees</t>
  </si>
  <si>
    <t># of Users</t>
  </si>
  <si>
    <t>Estimated Baseline Cost</t>
  </si>
  <si>
    <t>Option 3 : Reduced Fee</t>
  </si>
  <si>
    <t>Monthly Savings</t>
  </si>
  <si>
    <t>Option 2: Tiered Pricing: Reduction in Price Per Transaction By Number of Transactions</t>
  </si>
  <si>
    <t>Tier 1</t>
  </si>
  <si>
    <t>Tier 2</t>
  </si>
  <si>
    <t>Tier 3</t>
  </si>
  <si>
    <t>Price Per Tier</t>
  </si>
  <si>
    <t>Instant Tier</t>
  </si>
  <si>
    <t>ACH Tier</t>
  </si>
  <si>
    <t>Tier</t>
  </si>
  <si>
    <t>Summary of Scenarios</t>
  </si>
  <si>
    <t>Instant vs. ACH</t>
  </si>
  <si>
    <t>Baseline</t>
  </si>
  <si>
    <t>Option 2: Tiered Pricing</t>
  </si>
  <si>
    <t>Option 3: Reduced Fee</t>
  </si>
  <si>
    <t>Weighted Avg.Price</t>
  </si>
  <si>
    <t>Variable %</t>
  </si>
  <si>
    <t>Fixed $</t>
  </si>
  <si>
    <t>Standard</t>
  </si>
  <si>
    <t>% Margin</t>
  </si>
  <si>
    <t>ACH Margin</t>
  </si>
  <si>
    <t>Instant Margin</t>
  </si>
  <si>
    <t>Example Pricing Structure Proposal</t>
  </si>
  <si>
    <t>Transfers / Wk</t>
  </si>
  <si>
    <t>Annual Transfers</t>
  </si>
  <si>
    <t>Monthly Transfers</t>
  </si>
  <si>
    <t>Average Adoption Rate</t>
  </si>
  <si>
    <t>Transfer Breakdown (Instant vs ACH)</t>
  </si>
  <si>
    <t>Annual Savings</t>
  </si>
  <si>
    <t>Total Cost / Annual</t>
  </si>
  <si>
    <t>Total Cost / Month</t>
  </si>
  <si>
    <t>Reduced Price / Transfer</t>
  </si>
  <si>
    <t>Price / Transfer</t>
  </si>
  <si>
    <t># Transfers Per Tier</t>
  </si>
  <si>
    <t>0 - 20,000</t>
  </si>
  <si>
    <t>20,001 to 30,000</t>
  </si>
  <si>
    <t>30,001+</t>
  </si>
  <si>
    <t>0 - 1,000</t>
  </si>
  <si>
    <t>1,001 to 2,000</t>
  </si>
  <si>
    <t>2,001+</t>
  </si>
  <si>
    <t>Partner Revenue Share</t>
  </si>
  <si>
    <t>Total Costs with Partner Revenue Share</t>
  </si>
  <si>
    <t>Revenue</t>
  </si>
  <si>
    <t>Timekeeper</t>
  </si>
  <si>
    <t>Default</t>
  </si>
  <si>
    <t>Prepaid Card</t>
  </si>
  <si>
    <t>Operations</t>
  </si>
  <si>
    <t>Interest</t>
  </si>
  <si>
    <t>Transaction Costs</t>
  </si>
  <si>
    <t>Total Costs</t>
  </si>
  <si>
    <t>Profit Margin</t>
  </si>
  <si>
    <t>Variable</t>
  </si>
  <si>
    <t>Fixed</t>
  </si>
  <si>
    <t>$ Per Transfer</t>
  </si>
  <si>
    <t>Total / Month</t>
  </si>
  <si>
    <t>Total / Annual</t>
  </si>
  <si>
    <t>Annual turnover rate</t>
  </si>
  <si>
    <t>Annual cost savings</t>
  </si>
  <si>
    <t>Example Turnover Reduction Cost Savings Analysis</t>
  </si>
  <si>
    <t>Example Pricing Structure Proposal &amp; Margin Impact Analysis</t>
  </si>
  <si>
    <t>Turnover Reduction Cost Savings Analysis</t>
  </si>
  <si>
    <t>Fortune 500 Clients</t>
  </si>
  <si>
    <t>Status quo</t>
  </si>
  <si>
    <t># of employees at beg. of month</t>
  </si>
  <si>
    <t># of terminated employees</t>
  </si>
  <si>
    <t>Attrition rate</t>
  </si>
  <si>
    <t>Cost of attrition per employee</t>
  </si>
  <si>
    <t>Monthly cost of attrition</t>
  </si>
  <si>
    <t>With DailyPay</t>
  </si>
  <si>
    <t>User acquisition rate</t>
  </si>
  <si>
    <t># of acquired employees users</t>
  </si>
  <si>
    <t>Turnover reduction rate</t>
  </si>
  <si>
    <t># of preventable new hires</t>
  </si>
  <si>
    <t>Monthly cost savings</t>
  </si>
  <si>
    <t>Assumptions</t>
  </si>
  <si>
    <t>Starting # of employees in month 1</t>
  </si>
  <si>
    <t>Notes</t>
  </si>
  <si>
    <t>Turnover reduction rate across entire client portfolio</t>
  </si>
  <si>
    <t>Starting # of employees taken from latest 10-K filing</t>
  </si>
  <si>
    <t>Cost of attrition per employee provided by the client</t>
  </si>
  <si>
    <t>Annual turnover rate provided by the client</t>
  </si>
  <si>
    <t>Model does not take company hiring into account</t>
  </si>
  <si>
    <t>Annual cost of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</si>
</sst>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[$-409]mmm\-yy;@"/>
    <numFmt numFmtId="169" formatCode="0.0%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1"/>
      <color theme="0"/>
      <name val="Calibri"/>
      <family val="2"/>
      <scheme val="minor"/>
    </font>
    <font>
      <sz val="9"/>
      <color theme="4" tint="-0.249977111117893"/>
      <name val="Arial"/>
      <family val="2"/>
    </font>
    <font>
      <b/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4"/>
      <name val="Arial"/>
      <family val="2"/>
    </font>
    <font>
      <sz val="9"/>
      <name val="Arial"/>
      <family val="2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i/>
      <sz val="10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4" fillId="0" borderId="0"/>
    <xf numFmtId="0" fontId="9" fillId="0" borderId="0" applyNumberFormat="0" applyFill="0" applyBorder="0" applyProtection="0">
      <alignment vertical="top" wrapTex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5" fillId="2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5" fontId="5" fillId="0" borderId="0" xfId="5" applyNumberFormat="1" applyFont="1" applyBorder="1"/>
    <xf numFmtId="3" fontId="5" fillId="0" borderId="0" xfId="0" applyNumberFormat="1" applyFont="1" applyBorder="1"/>
    <xf numFmtId="164" fontId="5" fillId="0" borderId="14" xfId="0" applyNumberFormat="1" applyFont="1" applyBorder="1"/>
    <xf numFmtId="164" fontId="5" fillId="0" borderId="11" xfId="0" applyNumberFormat="1" applyFont="1" applyBorder="1"/>
    <xf numFmtId="164" fontId="6" fillId="0" borderId="0" xfId="0" applyNumberFormat="1" applyFont="1" applyBorder="1"/>
    <xf numFmtId="164" fontId="6" fillId="0" borderId="10" xfId="0" applyNumberFormat="1" applyFont="1" applyBorder="1"/>
    <xf numFmtId="164" fontId="5" fillId="0" borderId="0" xfId="4" applyNumberFormat="1" applyFont="1" applyBorder="1"/>
    <xf numFmtId="164" fontId="5" fillId="0" borderId="10" xfId="4" applyNumberFormat="1" applyFont="1" applyBorder="1"/>
    <xf numFmtId="164" fontId="6" fillId="0" borderId="0" xfId="4" applyNumberFormat="1" applyFont="1" applyBorder="1"/>
    <xf numFmtId="0" fontId="5" fillId="0" borderId="10" xfId="0" applyFont="1" applyBorder="1"/>
    <xf numFmtId="165" fontId="5" fillId="0" borderId="10" xfId="0" applyNumberFormat="1" applyFont="1" applyBorder="1"/>
    <xf numFmtId="164" fontId="5" fillId="0" borderId="10" xfId="0" applyNumberFormat="1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0" xfId="0" quotePrefix="1" applyFont="1" applyBorder="1"/>
    <xf numFmtId="165" fontId="5" fillId="0" borderId="10" xfId="0" applyNumberFormat="1" applyFont="1" applyBorder="1" applyAlignment="1">
      <alignment horizontal="left" inden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4" fontId="5" fillId="0" borderId="13" xfId="0" applyNumberFormat="1" applyFont="1" applyBorder="1"/>
    <xf numFmtId="164" fontId="6" fillId="0" borderId="11" xfId="0" applyNumberFormat="1" applyFont="1" applyBorder="1"/>
    <xf numFmtId="164" fontId="6" fillId="0" borderId="13" xfId="0" applyNumberFormat="1" applyFont="1" applyBorder="1"/>
    <xf numFmtId="0" fontId="10" fillId="0" borderId="10" xfId="0" applyFont="1" applyBorder="1"/>
    <xf numFmtId="9" fontId="5" fillId="0" borderId="10" xfId="0" applyNumberFormat="1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/>
    <xf numFmtId="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44" fontId="5" fillId="0" borderId="0" xfId="4" applyFont="1" applyBorder="1"/>
    <xf numFmtId="0" fontId="5" fillId="0" borderId="0" xfId="0" applyFont="1" applyBorder="1" applyAlignment="1">
      <alignment horizontal="right"/>
    </xf>
    <xf numFmtId="165" fontId="6" fillId="0" borderId="0" xfId="0" applyNumberFormat="1" applyFont="1" applyBorder="1"/>
    <xf numFmtId="44" fontId="6" fillId="0" borderId="0" xfId="4" applyFont="1" applyBorder="1"/>
    <xf numFmtId="0" fontId="6" fillId="0" borderId="0" xfId="0" applyFont="1" applyBorder="1"/>
    <xf numFmtId="44" fontId="11" fillId="0" borderId="0" xfId="4" applyFont="1" applyBorder="1"/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0" xfId="0" quotePrefix="1" applyFont="1" applyBorder="1"/>
    <xf numFmtId="0" fontId="5" fillId="5" borderId="0" xfId="0" applyFont="1" applyFill="1" applyBorder="1"/>
    <xf numFmtId="3" fontId="6" fillId="0" borderId="0" xfId="0" applyNumberFormat="1" applyFont="1" applyBorder="1"/>
    <xf numFmtId="44" fontId="6" fillId="0" borderId="0" xfId="0" applyNumberFormat="1" applyFont="1" applyBorder="1"/>
    <xf numFmtId="165" fontId="5" fillId="5" borderId="0" xfId="0" applyNumberFormat="1" applyFont="1" applyFill="1" applyBorder="1"/>
    <xf numFmtId="166" fontId="6" fillId="0" borderId="13" xfId="13" applyNumberFormat="1" applyFont="1" applyBorder="1" applyAlignment="1">
      <alignment horizontal="center"/>
    </xf>
    <xf numFmtId="9" fontId="6" fillId="0" borderId="11" xfId="13" applyFont="1" applyBorder="1" applyAlignment="1">
      <alignment horizontal="center"/>
    </xf>
    <xf numFmtId="166" fontId="6" fillId="0" borderId="10" xfId="13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6" fontId="5" fillId="0" borderId="14" xfId="13" applyNumberFormat="1" applyFont="1" applyBorder="1" applyAlignment="1">
      <alignment horizontal="center"/>
    </xf>
    <xf numFmtId="9" fontId="5" fillId="0" borderId="5" xfId="13" applyFont="1" applyBorder="1" applyAlignment="1">
      <alignment horizontal="center"/>
    </xf>
    <xf numFmtId="166" fontId="5" fillId="0" borderId="0" xfId="13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9" fontId="13" fillId="0" borderId="5" xfId="13" applyFont="1" applyBorder="1" applyAlignment="1">
      <alignment horizontal="center"/>
    </xf>
    <xf numFmtId="9" fontId="5" fillId="0" borderId="0" xfId="13" applyFont="1" applyBorder="1" applyAlignment="1">
      <alignment horizontal="center"/>
    </xf>
    <xf numFmtId="166" fontId="6" fillId="0" borderId="14" xfId="14" applyNumberFormat="1" applyFont="1" applyFill="1" applyBorder="1" applyAlignment="1">
      <alignment horizontal="center" vertical="center"/>
    </xf>
    <xf numFmtId="9" fontId="6" fillId="0" borderId="5" xfId="13" applyFont="1" applyBorder="1" applyAlignment="1">
      <alignment horizontal="center"/>
    </xf>
    <xf numFmtId="166" fontId="6" fillId="0" borderId="0" xfId="14" applyNumberFormat="1" applyFont="1" applyFill="1" applyBorder="1" applyAlignment="1">
      <alignment horizontal="center" vertical="center"/>
    </xf>
    <xf numFmtId="9" fontId="6" fillId="0" borderId="0" xfId="13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66" fontId="13" fillId="0" borderId="14" xfId="13" applyNumberFormat="1" applyFont="1" applyBorder="1" applyAlignment="1">
      <alignment horizontal="center"/>
    </xf>
    <xf numFmtId="166" fontId="13" fillId="0" borderId="0" xfId="13" applyNumberFormat="1" applyFont="1" applyBorder="1" applyAlignment="1">
      <alignment horizontal="center"/>
    </xf>
    <xf numFmtId="9" fontId="5" fillId="0" borderId="14" xfId="13" applyFont="1" applyBorder="1" applyAlignment="1">
      <alignment horizontal="center"/>
    </xf>
    <xf numFmtId="167" fontId="5" fillId="0" borderId="5" xfId="2" applyNumberFormat="1" applyFont="1" applyBorder="1" applyAlignment="1">
      <alignment horizontal="center"/>
    </xf>
    <xf numFmtId="167" fontId="5" fillId="0" borderId="0" xfId="2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9" fontId="5" fillId="0" borderId="11" xfId="14" applyFont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165" fontId="5" fillId="0" borderId="17" xfId="15" applyNumberFormat="1" applyFont="1" applyBorder="1" applyAlignment="1">
      <alignment horizontal="center"/>
    </xf>
    <xf numFmtId="0" fontId="5" fillId="0" borderId="0" xfId="2" applyFont="1" applyAlignment="1">
      <alignment horizontal="left"/>
    </xf>
    <xf numFmtId="0" fontId="5" fillId="6" borderId="5" xfId="2" applyFont="1" applyFill="1" applyBorder="1"/>
    <xf numFmtId="0" fontId="5" fillId="0" borderId="18" xfId="2" applyFont="1" applyBorder="1" applyAlignment="1">
      <alignment horizontal="left"/>
    </xf>
    <xf numFmtId="0" fontId="5" fillId="0" borderId="19" xfId="2" applyFont="1" applyBorder="1" applyAlignment="1">
      <alignment horizontal="left"/>
    </xf>
    <xf numFmtId="0" fontId="5" fillId="0" borderId="0" xfId="2" applyFont="1" applyBorder="1" applyAlignment="1">
      <alignment horizontal="centerContinuous"/>
    </xf>
    <xf numFmtId="0" fontId="5" fillId="0" borderId="20" xfId="0" applyFont="1" applyBorder="1"/>
    <xf numFmtId="0" fontId="5" fillId="0" borderId="21" xfId="0" applyFont="1" applyBorder="1"/>
    <xf numFmtId="0" fontId="5" fillId="0" borderId="4" xfId="0" applyFont="1" applyFill="1" applyBorder="1"/>
    <xf numFmtId="0" fontId="6" fillId="0" borderId="10" xfId="0" applyFont="1" applyFill="1" applyBorder="1" applyAlignment="1"/>
    <xf numFmtId="0" fontId="5" fillId="0" borderId="6" xfId="0" applyFont="1" applyFill="1" applyBorder="1"/>
    <xf numFmtId="0" fontId="6" fillId="0" borderId="0" xfId="0" applyFont="1" applyFill="1" applyBorder="1" applyAlignment="1"/>
    <xf numFmtId="0" fontId="16" fillId="0" borderId="0" xfId="0" applyFont="1" applyBorder="1"/>
    <xf numFmtId="44" fontId="17" fillId="0" borderId="0" xfId="4" applyFont="1" applyBorder="1"/>
    <xf numFmtId="44" fontId="17" fillId="0" borderId="10" xfId="4" applyFont="1" applyBorder="1"/>
    <xf numFmtId="9" fontId="17" fillId="0" borderId="0" xfId="0" applyNumberFormat="1" applyFont="1" applyBorder="1"/>
    <xf numFmtId="9" fontId="17" fillId="0" borderId="10" xfId="0" applyNumberFormat="1" applyFont="1" applyBorder="1"/>
    <xf numFmtId="0" fontId="17" fillId="0" borderId="0" xfId="0" applyFont="1" applyBorder="1"/>
    <xf numFmtId="165" fontId="17" fillId="0" borderId="0" xfId="5" applyNumberFormat="1" applyFont="1" applyBorder="1"/>
    <xf numFmtId="0" fontId="6" fillId="7" borderId="15" xfId="0" applyFont="1" applyFill="1" applyBorder="1" applyAlignment="1"/>
    <xf numFmtId="0" fontId="6" fillId="7" borderId="17" xfId="0" applyFont="1" applyFill="1" applyBorder="1" applyAlignment="1"/>
    <xf numFmtId="0" fontId="6" fillId="7" borderId="16" xfId="0" applyFont="1" applyFill="1" applyBorder="1" applyAlignment="1"/>
    <xf numFmtId="0" fontId="6" fillId="7" borderId="15" xfId="0" applyFont="1" applyFill="1" applyBorder="1"/>
    <xf numFmtId="0" fontId="5" fillId="7" borderId="17" xfId="0" applyFont="1" applyFill="1" applyBorder="1"/>
    <xf numFmtId="0" fontId="5" fillId="7" borderId="16" xfId="0" applyFont="1" applyFill="1" applyBorder="1"/>
    <xf numFmtId="0" fontId="5" fillId="8" borderId="15" xfId="0" applyFont="1" applyFill="1" applyBorder="1" applyAlignment="1">
      <alignment horizontal="centerContinuous"/>
    </xf>
    <xf numFmtId="0" fontId="5" fillId="8" borderId="17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Continuous"/>
    </xf>
    <xf numFmtId="0" fontId="5" fillId="8" borderId="12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0" fillId="2" borderId="0" xfId="0" applyFill="1"/>
    <xf numFmtId="0" fontId="12" fillId="2" borderId="0" xfId="0" applyFont="1" applyFill="1"/>
    <xf numFmtId="0" fontId="19" fillId="2" borderId="0" xfId="0" applyFont="1" applyFill="1"/>
    <xf numFmtId="0" fontId="20" fillId="2" borderId="0" xfId="0" applyFont="1" applyFill="1"/>
    <xf numFmtId="166" fontId="20" fillId="2" borderId="0" xfId="0" applyNumberFormat="1" applyFont="1" applyFill="1"/>
    <xf numFmtId="0" fontId="18" fillId="3" borderId="17" xfId="0" applyFont="1" applyFill="1" applyBorder="1" applyAlignment="1">
      <alignment horizontal="centerContinuous"/>
    </xf>
    <xf numFmtId="0" fontId="18" fillId="3" borderId="16" xfId="0" applyFont="1" applyFill="1" applyBorder="1" applyAlignment="1">
      <alignment horizontal="centerContinuous"/>
    </xf>
    <xf numFmtId="0" fontId="15" fillId="0" borderId="0" xfId="2" applyFont="1" applyBorder="1" applyAlignment="1">
      <alignment horizontal="centerContinuous"/>
    </xf>
    <xf numFmtId="0" fontId="5" fillId="2" borderId="0" xfId="2" applyFont="1" applyFill="1" applyAlignment="1"/>
    <xf numFmtId="0" fontId="5" fillId="0" borderId="0" xfId="2" applyFont="1" applyBorder="1" applyAlignment="1"/>
    <xf numFmtId="0" fontId="4" fillId="0" borderId="0" xfId="2" applyAlignment="1"/>
    <xf numFmtId="0" fontId="5" fillId="0" borderId="0" xfId="2" applyFont="1" applyAlignment="1"/>
    <xf numFmtId="14" fontId="7" fillId="0" borderId="0" xfId="2" applyNumberFormat="1" applyFont="1" applyBorder="1" applyAlignment="1"/>
    <xf numFmtId="0" fontId="5" fillId="9" borderId="1" xfId="2" applyFont="1" applyFill="1" applyBorder="1" applyAlignment="1"/>
    <xf numFmtId="0" fontId="5" fillId="9" borderId="2" xfId="2" applyFont="1" applyFill="1" applyBorder="1" applyAlignment="1"/>
    <xf numFmtId="0" fontId="5" fillId="9" borderId="3" xfId="2" applyFont="1" applyFill="1" applyBorder="1" applyAlignment="1"/>
    <xf numFmtId="0" fontId="5" fillId="9" borderId="4" xfId="2" applyFont="1" applyFill="1" applyBorder="1" applyAlignment="1"/>
    <xf numFmtId="0" fontId="5" fillId="9" borderId="7" xfId="2" applyFont="1" applyFill="1" applyBorder="1" applyAlignment="1"/>
    <xf numFmtId="0" fontId="5" fillId="9" borderId="6" xfId="2" applyFont="1" applyFill="1" applyBorder="1" applyAlignment="1"/>
    <xf numFmtId="0" fontId="5" fillId="9" borderId="9" xfId="2" applyFont="1" applyFill="1" applyBorder="1" applyAlignment="1"/>
    <xf numFmtId="0" fontId="5" fillId="9" borderId="8" xfId="2" applyFont="1" applyFill="1" applyBorder="1" applyAlignment="1"/>
    <xf numFmtId="0" fontId="5" fillId="0" borderId="5" xfId="0" applyFont="1" applyBorder="1" applyAlignment="1">
      <alignment horizontal="left" vertical="center" indent="1"/>
    </xf>
    <xf numFmtId="166" fontId="6" fillId="0" borderId="0" xfId="13" applyNumberFormat="1" applyFont="1" applyBorder="1" applyAlignment="1">
      <alignment horizontal="center"/>
    </xf>
    <xf numFmtId="0" fontId="0" fillId="0" borderId="5" xfId="0" applyBorder="1"/>
    <xf numFmtId="0" fontId="21" fillId="3" borderId="15" xfId="0" applyFont="1" applyFill="1" applyBorder="1" applyAlignment="1">
      <alignment horizontal="centerContinuous"/>
    </xf>
    <xf numFmtId="166" fontId="5" fillId="4" borderId="12" xfId="14" applyNumberFormat="1" applyFont="1" applyFill="1" applyBorder="1" applyAlignment="1">
      <alignment horizontal="center"/>
    </xf>
    <xf numFmtId="167" fontId="5" fillId="0" borderId="22" xfId="2" applyNumberFormat="1" applyFont="1" applyBorder="1" applyAlignment="1">
      <alignment horizontal="center"/>
    </xf>
    <xf numFmtId="165" fontId="5" fillId="0" borderId="16" xfId="15" applyNumberFormat="1" applyFont="1" applyBorder="1" applyAlignment="1">
      <alignment horizontal="center"/>
    </xf>
    <xf numFmtId="165" fontId="5" fillId="0" borderId="12" xfId="15" applyNumberFormat="1" applyFont="1" applyBorder="1" applyAlignment="1">
      <alignment horizontal="center"/>
    </xf>
    <xf numFmtId="0" fontId="0" fillId="0" borderId="10" xfId="0" applyBorder="1"/>
    <xf numFmtId="167" fontId="0" fillId="0" borderId="0" xfId="0" applyNumberFormat="1"/>
    <xf numFmtId="0" fontId="5" fillId="10" borderId="1" xfId="2" applyFont="1" applyFill="1" applyBorder="1" applyAlignment="1"/>
    <xf numFmtId="0" fontId="5" fillId="10" borderId="2" xfId="2" applyFont="1" applyFill="1" applyBorder="1" applyAlignment="1"/>
    <xf numFmtId="0" fontId="5" fillId="10" borderId="3" xfId="2" applyFont="1" applyFill="1" applyBorder="1" applyAlignment="1"/>
    <xf numFmtId="0" fontId="5" fillId="10" borderId="4" xfId="2" applyFont="1" applyFill="1" applyBorder="1" applyAlignment="1"/>
    <xf numFmtId="0" fontId="5" fillId="10" borderId="7" xfId="2" applyFont="1" applyFill="1" applyBorder="1" applyAlignment="1"/>
    <xf numFmtId="0" fontId="5" fillId="10" borderId="6" xfId="2" applyFont="1" applyFill="1" applyBorder="1" applyAlignment="1"/>
    <xf numFmtId="0" fontId="5" fillId="10" borderId="9" xfId="2" applyFont="1" applyFill="1" applyBorder="1" applyAlignment="1"/>
    <xf numFmtId="0" fontId="5" fillId="10" borderId="8" xfId="2" applyFont="1" applyFill="1" applyBorder="1" applyAlignment="1"/>
    <xf numFmtId="0" fontId="22" fillId="0" borderId="14" xfId="0" applyFont="1" applyBorder="1"/>
    <xf numFmtId="0" fontId="0" fillId="0" borderId="14" xfId="0" applyBorder="1"/>
    <xf numFmtId="0" fontId="23" fillId="0" borderId="0" xfId="0" applyFont="1"/>
    <xf numFmtId="0" fontId="24" fillId="0" borderId="13" xfId="0" applyFont="1" applyBorder="1"/>
    <xf numFmtId="168" fontId="25" fillId="0" borderId="10" xfId="0" applyNumberFormat="1" applyFont="1" applyBorder="1"/>
    <xf numFmtId="0" fontId="25" fillId="0" borderId="14" xfId="0" applyFont="1" applyBorder="1"/>
    <xf numFmtId="168" fontId="25" fillId="0" borderId="0" xfId="0" applyNumberFormat="1" applyFont="1"/>
    <xf numFmtId="0" fontId="24" fillId="0" borderId="14" xfId="0" applyFont="1" applyBorder="1"/>
    <xf numFmtId="165" fontId="26" fillId="0" borderId="0" xfId="5" applyNumberFormat="1" applyFont="1"/>
    <xf numFmtId="165" fontId="24" fillId="0" borderId="0" xfId="5" applyNumberFormat="1" applyFont="1"/>
    <xf numFmtId="0" fontId="27" fillId="0" borderId="14" xfId="0" applyFont="1" applyBorder="1"/>
    <xf numFmtId="9" fontId="27" fillId="0" borderId="0" xfId="13" applyFont="1"/>
    <xf numFmtId="167" fontId="26" fillId="0" borderId="0" xfId="13" applyNumberFormat="1" applyFont="1"/>
    <xf numFmtId="167" fontId="28" fillId="0" borderId="0" xfId="13" applyNumberFormat="1" applyFont="1"/>
    <xf numFmtId="165" fontId="26" fillId="0" borderId="0" xfId="13" applyNumberFormat="1" applyFont="1"/>
    <xf numFmtId="9" fontId="29" fillId="0" borderId="0" xfId="13" applyFont="1"/>
    <xf numFmtId="10" fontId="0" fillId="0" borderId="0" xfId="13" applyNumberFormat="1" applyFont="1"/>
    <xf numFmtId="167" fontId="26" fillId="0" borderId="0" xfId="5" applyNumberFormat="1" applyFont="1"/>
    <xf numFmtId="167" fontId="28" fillId="0" borderId="0" xfId="5" applyNumberFormat="1" applyFont="1"/>
    <xf numFmtId="167" fontId="24" fillId="0" borderId="0" xfId="0" applyNumberFormat="1" applyFont="1"/>
    <xf numFmtId="165" fontId="30" fillId="0" borderId="0" xfId="5" applyNumberFormat="1" applyFont="1" applyAlignment="1">
      <alignment horizontal="left" indent="1"/>
    </xf>
    <xf numFmtId="167" fontId="30" fillId="0" borderId="0" xfId="13" applyNumberFormat="1" applyFont="1"/>
    <xf numFmtId="0" fontId="25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8" xfId="0" applyBorder="1"/>
    <xf numFmtId="0" fontId="0" fillId="0" borderId="23" xfId="0" applyBorder="1"/>
    <xf numFmtId="0" fontId="0" fillId="2" borderId="1" xfId="0" applyFill="1" applyBorder="1"/>
    <xf numFmtId="0" fontId="0" fillId="2" borderId="4" xfId="0" applyFill="1" applyBorder="1"/>
    <xf numFmtId="169" fontId="0" fillId="2" borderId="4" xfId="13" applyNumberFormat="1" applyFont="1" applyFill="1" applyBorder="1"/>
    <xf numFmtId="10" fontId="0" fillId="2" borderId="4" xfId="13" applyNumberFormat="1" applyFont="1" applyFill="1" applyBorder="1"/>
    <xf numFmtId="9" fontId="31" fillId="0" borderId="0" xfId="13" applyFont="1"/>
    <xf numFmtId="9" fontId="31" fillId="0" borderId="0" xfId="0" applyNumberFormat="1" applyFont="1"/>
  </cellXfs>
  <cellStyles count="16">
    <cellStyle name="Comma" xfId="5" builtinId="3"/>
    <cellStyle name="Comma 2" xfId="9" xr:uid="{C95BC732-60DF-B44D-BF13-AEBD3A11E8E5}"/>
    <cellStyle name="Comma 2 2" xfId="12" xr:uid="{AC0CC479-C329-A942-8924-5265F8E2EEF8}"/>
    <cellStyle name="Comma 2 3" xfId="15" xr:uid="{D084EA6B-F685-F146-84CA-5DD5896AA2A8}"/>
    <cellStyle name="Currency" xfId="4" builtinId="4"/>
    <cellStyle name="Currency 2" xfId="8" xr:uid="{CF7B62A5-28F5-9F4B-B581-9D411127B805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6" xr:uid="{CFDC8587-4B4C-254F-964C-2F1048DB67AE}"/>
    <cellStyle name="Normal 4 2" xfId="10" xr:uid="{D9C81290-3F8B-5540-90C6-5558C582C0C8}"/>
    <cellStyle name="Percent" xfId="13" builtinId="5"/>
    <cellStyle name="Percent 2" xfId="7" xr:uid="{9352EED0-227D-EF47-9B37-3C441782FE76}"/>
    <cellStyle name="Percent 2 2" xfId="11" xr:uid="{4946E37B-A0A1-C04A-A2FF-F48EF90043FC}"/>
    <cellStyle name="Percent 2 3" xfId="14" xr:uid="{89867B64-1AE5-D241-B82F-8BF8B03FC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ddraper/AppData/Local/Microsoft/Windows/Temporary%20Internet%20Files/Content.Outlook/O7R5DYD8/SPI_P6_MPS_05182014_SPMSTRFILE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261D-45DF-4C5B-8FA3-6745C147A434}">
  <sheetPr>
    <tabColor theme="4" tint="-0.249977111117893"/>
  </sheetPr>
  <dimension ref="A1:R36"/>
  <sheetViews>
    <sheetView showGridLines="0" zoomScaleNormal="100" workbookViewId="0">
      <selection activeCell="A19" sqref="A19:XFD1048576"/>
    </sheetView>
  </sheetViews>
  <sheetFormatPr baseColWidth="10" defaultColWidth="0" defaultRowHeight="0" customHeight="1" zeroHeight="1" x14ac:dyDescent="0.15"/>
  <cols>
    <col min="1" max="2" width="2.5" style="117" customWidth="1"/>
    <col min="3" max="16" width="9.1640625" style="117" customWidth="1"/>
    <col min="17" max="18" width="2.5" style="117" customWidth="1"/>
    <col min="19" max="16384" width="9.1640625" style="117" hidden="1"/>
  </cols>
  <sheetData>
    <row r="1" spans="1:18" ht="13" thickBot="1" x14ac:dyDescent="0.2"/>
    <row r="2" spans="1:18" ht="12" x14ac:dyDescent="0.15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8" s="120" customFormat="1" ht="15" x14ac:dyDescent="0.2">
      <c r="A3" s="117"/>
      <c r="B3" s="143"/>
      <c r="C3" s="118"/>
      <c r="D3" s="118"/>
      <c r="E3" s="118"/>
      <c r="F3" s="118"/>
      <c r="G3" s="118"/>
      <c r="H3" s="118"/>
      <c r="I3" s="119"/>
      <c r="J3" s="118"/>
      <c r="K3" s="118"/>
      <c r="L3" s="118"/>
      <c r="M3" s="118"/>
      <c r="N3" s="118"/>
      <c r="O3" s="118"/>
      <c r="P3" s="118"/>
      <c r="Q3" s="145"/>
      <c r="R3" s="117"/>
    </row>
    <row r="4" spans="1:18" s="120" customFormat="1" ht="12" x14ac:dyDescent="0.15">
      <c r="A4" s="117"/>
      <c r="B4" s="143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45"/>
      <c r="R4" s="117"/>
    </row>
    <row r="5" spans="1:18" s="120" customFormat="1" ht="12" x14ac:dyDescent="0.15">
      <c r="A5" s="117"/>
      <c r="B5" s="143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45"/>
      <c r="R5" s="117"/>
    </row>
    <row r="6" spans="1:18" s="120" customFormat="1" ht="12" x14ac:dyDescent="0.15">
      <c r="A6" s="117"/>
      <c r="B6" s="143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45"/>
      <c r="R6" s="117"/>
    </row>
    <row r="7" spans="1:18" s="120" customFormat="1" ht="12" x14ac:dyDescent="0.15">
      <c r="A7" s="117"/>
      <c r="B7" s="14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45"/>
      <c r="R7" s="117"/>
    </row>
    <row r="8" spans="1:18" s="120" customFormat="1" ht="12" x14ac:dyDescent="0.15">
      <c r="A8" s="117"/>
      <c r="B8" s="143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45"/>
      <c r="R8" s="117"/>
    </row>
    <row r="9" spans="1:18" s="120" customFormat="1" ht="20.25" customHeight="1" x14ac:dyDescent="0.2">
      <c r="A9" s="117"/>
      <c r="B9" s="143"/>
      <c r="C9" s="116" t="s">
        <v>64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83"/>
      <c r="Q9" s="145"/>
      <c r="R9" s="117"/>
    </row>
    <row r="10" spans="1:18" s="120" customFormat="1" ht="12" x14ac:dyDescent="0.15">
      <c r="A10" s="117"/>
      <c r="B10" s="143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45"/>
      <c r="R10" s="117"/>
    </row>
    <row r="11" spans="1:18" s="120" customFormat="1" ht="12" x14ac:dyDescent="0.15">
      <c r="A11" s="117"/>
      <c r="B11" s="14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45"/>
      <c r="R11" s="117"/>
    </row>
    <row r="12" spans="1:18" s="120" customFormat="1" ht="12" x14ac:dyDescent="0.15">
      <c r="A12" s="117"/>
      <c r="B12" s="143"/>
      <c r="C12" s="118"/>
      <c r="D12" s="118"/>
      <c r="E12" s="118"/>
      <c r="F12" s="118"/>
      <c r="G12" s="118"/>
      <c r="H12" s="118"/>
      <c r="I12" s="121"/>
      <c r="J12" s="121"/>
      <c r="K12" s="118"/>
      <c r="L12" s="118"/>
      <c r="M12" s="118"/>
      <c r="N12" s="118"/>
      <c r="O12" s="118"/>
      <c r="P12" s="118"/>
      <c r="Q12" s="145"/>
      <c r="R12" s="117"/>
    </row>
    <row r="13" spans="1:18" s="120" customFormat="1" ht="12" x14ac:dyDescent="0.15">
      <c r="A13" s="117"/>
      <c r="B13" s="143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45"/>
      <c r="R13" s="117"/>
    </row>
    <row r="14" spans="1:18" s="120" customFormat="1" ht="12" x14ac:dyDescent="0.15">
      <c r="A14" s="117"/>
      <c r="B14" s="143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45"/>
      <c r="R14" s="117"/>
    </row>
    <row r="15" spans="1:18" s="120" customFormat="1" ht="12" x14ac:dyDescent="0.15">
      <c r="A15" s="117"/>
      <c r="B15" s="143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45"/>
      <c r="R15" s="117"/>
    </row>
    <row r="16" spans="1:18" s="120" customFormat="1" ht="12" x14ac:dyDescent="0.15">
      <c r="A16" s="117"/>
      <c r="B16" s="143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45"/>
      <c r="R16" s="117"/>
    </row>
    <row r="17" spans="1:18" s="120" customFormat="1" ht="13" thickBot="1" x14ac:dyDescent="0.2">
      <c r="A17" s="117"/>
      <c r="B17" s="144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6"/>
      <c r="R17" s="117"/>
    </row>
    <row r="18" spans="1:18" s="120" customFormat="1" ht="12" x14ac:dyDescent="0.1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12" customHeight="1" x14ac:dyDescent="0.15"/>
    <row r="20" spans="1:18" ht="12" customHeight="1" x14ac:dyDescent="0.15"/>
    <row r="21" spans="1:18" ht="12" customHeight="1" x14ac:dyDescent="0.15"/>
    <row r="22" spans="1:18" ht="12" customHeight="1" x14ac:dyDescent="0.15"/>
    <row r="23" spans="1:18" ht="12" customHeight="1" x14ac:dyDescent="0.15"/>
    <row r="24" spans="1:18" ht="12" customHeight="1" x14ac:dyDescent="0.15"/>
    <row r="25" spans="1:18" ht="0" hidden="1" customHeight="1" x14ac:dyDescent="0.15"/>
    <row r="26" spans="1:18" ht="0" hidden="1" customHeight="1" x14ac:dyDescent="0.15"/>
    <row r="27" spans="1:18" ht="0" hidden="1" customHeight="1" x14ac:dyDescent="0.15"/>
    <row r="28" spans="1:18" ht="0" hidden="1" customHeight="1" x14ac:dyDescent="0.15"/>
    <row r="29" spans="1:18" ht="0" hidden="1" customHeight="1" x14ac:dyDescent="0.15"/>
    <row r="30" spans="1:18" ht="0" hidden="1" customHeight="1" x14ac:dyDescent="0.15"/>
    <row r="31" spans="1:18" ht="0" hidden="1" customHeight="1" x14ac:dyDescent="0.15"/>
    <row r="32" spans="1:18" ht="0" hidden="1" customHeight="1" x14ac:dyDescent="0.15"/>
    <row r="33" ht="0" hidden="1" customHeight="1" x14ac:dyDescent="0.15"/>
    <row r="34" ht="0" hidden="1" customHeight="1" x14ac:dyDescent="0.15"/>
    <row r="35" ht="0" hidden="1" customHeight="1" x14ac:dyDescent="0.15"/>
    <row r="36" ht="0" hidden="1" customHeight="1" x14ac:dyDescent="0.15"/>
  </sheetData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95DE-7AFB-44EB-894F-E58AE190B986}">
  <sheetPr>
    <tabColor theme="4" tint="0.79998168889431442"/>
  </sheetPr>
  <dimension ref="A1:Q39"/>
  <sheetViews>
    <sheetView showGridLines="0" tabSelected="1" zoomScale="120" zoomScaleNormal="120" workbookViewId="0">
      <pane xSplit="3" topLeftCell="D1" activePane="topRight" state="frozen"/>
      <selection pane="topRight" activeCell="C17" sqref="C17"/>
    </sheetView>
  </sheetViews>
  <sheetFormatPr baseColWidth="10" defaultColWidth="10.6640625" defaultRowHeight="15" x14ac:dyDescent="0.2"/>
  <cols>
    <col min="1" max="1" width="1.5" style="172" customWidth="1"/>
    <col min="2" max="2" width="1.1640625" style="172" customWidth="1"/>
    <col min="3" max="3" width="41.83203125" style="172" bestFit="1" customWidth="1"/>
    <col min="4" max="15" width="10.6640625" style="172"/>
    <col min="16" max="17" width="3.1640625" style="172" customWidth="1"/>
    <col min="18" max="16384" width="10.6640625" style="172"/>
  </cols>
  <sheetData>
    <row r="1" spans="1:17" ht="16" x14ac:dyDescent="0.2">
      <c r="A1" s="148" t="s">
        <v>66</v>
      </c>
      <c r="B1"/>
      <c r="C1" s="149"/>
      <c r="D1"/>
      <c r="E1"/>
      <c r="F1"/>
      <c r="G1"/>
      <c r="H1"/>
      <c r="I1"/>
      <c r="J1"/>
      <c r="K1"/>
      <c r="L1"/>
      <c r="M1"/>
      <c r="N1"/>
      <c r="O1"/>
      <c r="P1"/>
      <c r="Q1" s="175"/>
    </row>
    <row r="2" spans="1:17" ht="16" x14ac:dyDescent="0.2">
      <c r="A2" s="148" t="s">
        <v>67</v>
      </c>
      <c r="B2"/>
      <c r="C2" s="149"/>
      <c r="D2"/>
      <c r="E2"/>
      <c r="F2"/>
      <c r="G2"/>
      <c r="H2"/>
      <c r="I2"/>
      <c r="J2"/>
      <c r="K2"/>
      <c r="L2"/>
      <c r="M2"/>
      <c r="N2"/>
      <c r="O2"/>
      <c r="P2"/>
      <c r="Q2" s="176"/>
    </row>
    <row r="3" spans="1:17" hidden="1" x14ac:dyDescent="0.2">
      <c r="A3"/>
      <c r="B3"/>
      <c r="C3" s="149"/>
      <c r="D3" s="150">
        <v>1</v>
      </c>
      <c r="E3" s="150">
        <f>D3+1</f>
        <v>2</v>
      </c>
      <c r="F3" s="150">
        <f t="shared" ref="F3:O3" si="0">E3+1</f>
        <v>3</v>
      </c>
      <c r="G3" s="150">
        <f t="shared" si="0"/>
        <v>4</v>
      </c>
      <c r="H3" s="150">
        <f t="shared" si="0"/>
        <v>5</v>
      </c>
      <c r="I3" s="150">
        <f t="shared" si="0"/>
        <v>6</v>
      </c>
      <c r="J3" s="150">
        <f t="shared" si="0"/>
        <v>7</v>
      </c>
      <c r="K3" s="150">
        <f t="shared" si="0"/>
        <v>8</v>
      </c>
      <c r="L3" s="150">
        <f t="shared" si="0"/>
        <v>9</v>
      </c>
      <c r="M3" s="150">
        <f t="shared" si="0"/>
        <v>10</v>
      </c>
      <c r="N3" s="150">
        <f t="shared" si="0"/>
        <v>11</v>
      </c>
      <c r="O3" s="150">
        <f t="shared" si="0"/>
        <v>12</v>
      </c>
      <c r="P3"/>
      <c r="Q3" s="176"/>
    </row>
    <row r="4" spans="1:17" ht="9.5" customHeight="1" x14ac:dyDescent="0.2">
      <c r="A4"/>
      <c r="B4"/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/>
      <c r="Q4" s="176"/>
    </row>
    <row r="5" spans="1:17" x14ac:dyDescent="0.2">
      <c r="A5" s="138"/>
      <c r="B5" s="138"/>
      <c r="C5" s="151"/>
      <c r="D5" s="152">
        <v>43466</v>
      </c>
      <c r="E5" s="152">
        <v>43497</v>
      </c>
      <c r="F5" s="152">
        <v>43525</v>
      </c>
      <c r="G5" s="152">
        <v>43556</v>
      </c>
      <c r="H5" s="152">
        <v>43586</v>
      </c>
      <c r="I5" s="152">
        <v>43617</v>
      </c>
      <c r="J5" s="152">
        <v>43647</v>
      </c>
      <c r="K5" s="152">
        <v>43678</v>
      </c>
      <c r="L5" s="152">
        <v>43709</v>
      </c>
      <c r="M5" s="152">
        <v>43739</v>
      </c>
      <c r="N5" s="152">
        <v>43770</v>
      </c>
      <c r="O5" s="152">
        <v>43800</v>
      </c>
      <c r="P5" s="171"/>
      <c r="Q5" s="176"/>
    </row>
    <row r="6" spans="1:17" x14ac:dyDescent="0.2">
      <c r="A6"/>
      <c r="B6" s="170" t="s">
        <v>68</v>
      </c>
      <c r="C6" s="171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/>
      <c r="Q6" s="176"/>
    </row>
    <row r="7" spans="1:17" x14ac:dyDescent="0.2">
      <c r="A7"/>
      <c r="B7"/>
      <c r="C7" s="155" t="s">
        <v>69</v>
      </c>
      <c r="D7" s="156">
        <f>D26</f>
        <v>50000</v>
      </c>
      <c r="E7" s="157">
        <f>D7-D8</f>
        <v>46458.333333333336</v>
      </c>
      <c r="F7" s="157">
        <f t="shared" ref="F7:O7" si="1">E7-E8</f>
        <v>43167.534722222226</v>
      </c>
      <c r="G7" s="157">
        <f t="shared" si="1"/>
        <v>40109.834346064818</v>
      </c>
      <c r="H7" s="157">
        <f t="shared" si="1"/>
        <v>37268.721079885225</v>
      </c>
      <c r="I7" s="157">
        <f t="shared" si="1"/>
        <v>34628.853336726686</v>
      </c>
      <c r="J7" s="157">
        <f t="shared" si="1"/>
        <v>32175.976225375212</v>
      </c>
      <c r="K7" s="157">
        <f t="shared" si="1"/>
        <v>29896.844576077801</v>
      </c>
      <c r="L7" s="157">
        <f t="shared" si="1"/>
        <v>27779.151418605623</v>
      </c>
      <c r="M7" s="157">
        <f t="shared" si="1"/>
        <v>25811.46152645439</v>
      </c>
      <c r="N7" s="157">
        <f t="shared" si="1"/>
        <v>23983.149668330538</v>
      </c>
      <c r="O7" s="157">
        <f t="shared" si="1"/>
        <v>22284.343233490457</v>
      </c>
      <c r="P7"/>
      <c r="Q7" s="176"/>
    </row>
    <row r="8" spans="1:17" x14ac:dyDescent="0.2">
      <c r="A8"/>
      <c r="B8"/>
      <c r="C8" s="155" t="s">
        <v>70</v>
      </c>
      <c r="D8" s="156">
        <f>D7*D9</f>
        <v>3541.6666666666665</v>
      </c>
      <c r="E8" s="156">
        <f>E7*E9</f>
        <v>3290.7986111111113</v>
      </c>
      <c r="F8" s="156">
        <f t="shared" ref="F8:O8" si="2">F7*F9</f>
        <v>3057.7003761574074</v>
      </c>
      <c r="G8" s="156">
        <f t="shared" si="2"/>
        <v>2841.1132661795914</v>
      </c>
      <c r="H8" s="156">
        <f t="shared" si="2"/>
        <v>2639.8677431585365</v>
      </c>
      <c r="I8" s="156">
        <f t="shared" si="2"/>
        <v>2452.8771113514736</v>
      </c>
      <c r="J8" s="156">
        <f t="shared" si="2"/>
        <v>2279.1316492974106</v>
      </c>
      <c r="K8" s="156">
        <f t="shared" si="2"/>
        <v>2117.6931574721775</v>
      </c>
      <c r="L8" s="156">
        <f t="shared" si="2"/>
        <v>1967.6898921512316</v>
      </c>
      <c r="M8" s="156">
        <f t="shared" si="2"/>
        <v>1828.3118581238525</v>
      </c>
      <c r="N8" s="156">
        <f t="shared" si="2"/>
        <v>1698.8064348400796</v>
      </c>
      <c r="O8" s="156">
        <f t="shared" si="2"/>
        <v>1578.4743123722408</v>
      </c>
      <c r="P8"/>
      <c r="Q8" s="176"/>
    </row>
    <row r="9" spans="1:17" x14ac:dyDescent="0.2">
      <c r="A9"/>
      <c r="B9"/>
      <c r="C9" s="158" t="s">
        <v>71</v>
      </c>
      <c r="D9" s="159">
        <f>D30/12</f>
        <v>7.0833333333333331E-2</v>
      </c>
      <c r="E9" s="159">
        <f>D9</f>
        <v>7.0833333333333331E-2</v>
      </c>
      <c r="F9" s="159">
        <f t="shared" ref="F9:O9" si="3">E9</f>
        <v>7.0833333333333331E-2</v>
      </c>
      <c r="G9" s="159">
        <f t="shared" si="3"/>
        <v>7.0833333333333331E-2</v>
      </c>
      <c r="H9" s="159">
        <f t="shared" si="3"/>
        <v>7.0833333333333331E-2</v>
      </c>
      <c r="I9" s="159">
        <f t="shared" si="3"/>
        <v>7.0833333333333331E-2</v>
      </c>
      <c r="J9" s="159">
        <f t="shared" si="3"/>
        <v>7.0833333333333331E-2</v>
      </c>
      <c r="K9" s="159">
        <f t="shared" si="3"/>
        <v>7.0833333333333331E-2</v>
      </c>
      <c r="L9" s="159">
        <f t="shared" si="3"/>
        <v>7.0833333333333331E-2</v>
      </c>
      <c r="M9" s="159">
        <f t="shared" si="3"/>
        <v>7.0833333333333331E-2</v>
      </c>
      <c r="N9" s="159">
        <f t="shared" si="3"/>
        <v>7.0833333333333331E-2</v>
      </c>
      <c r="O9" s="159">
        <f t="shared" si="3"/>
        <v>7.0833333333333331E-2</v>
      </c>
      <c r="P9"/>
      <c r="Q9" s="176"/>
    </row>
    <row r="10" spans="1:17" x14ac:dyDescent="0.2">
      <c r="A10"/>
      <c r="B10"/>
      <c r="C10" s="155" t="s">
        <v>72</v>
      </c>
      <c r="D10" s="160">
        <f>D27</f>
        <v>2000</v>
      </c>
      <c r="E10" s="160">
        <f>E27</f>
        <v>2000</v>
      </c>
      <c r="F10" s="160">
        <f t="shared" ref="F10:O10" si="4">F27</f>
        <v>2000</v>
      </c>
      <c r="G10" s="160">
        <f t="shared" si="4"/>
        <v>2000</v>
      </c>
      <c r="H10" s="160">
        <f t="shared" si="4"/>
        <v>2000</v>
      </c>
      <c r="I10" s="160">
        <f t="shared" si="4"/>
        <v>3000</v>
      </c>
      <c r="J10" s="160">
        <f t="shared" si="4"/>
        <v>3000</v>
      </c>
      <c r="K10" s="160">
        <f t="shared" si="4"/>
        <v>3000</v>
      </c>
      <c r="L10" s="160">
        <f t="shared" si="4"/>
        <v>3000</v>
      </c>
      <c r="M10" s="160">
        <f t="shared" si="4"/>
        <v>3000</v>
      </c>
      <c r="N10" s="160">
        <f t="shared" si="4"/>
        <v>3000</v>
      </c>
      <c r="O10" s="160">
        <f t="shared" si="4"/>
        <v>3000</v>
      </c>
      <c r="P10"/>
      <c r="Q10" s="176"/>
    </row>
    <row r="11" spans="1:17" x14ac:dyDescent="0.2">
      <c r="A11"/>
      <c r="B11"/>
      <c r="C11" s="153" t="s">
        <v>73</v>
      </c>
      <c r="D11" s="161">
        <f>D8*D10</f>
        <v>7083333.333333333</v>
      </c>
      <c r="E11" s="161">
        <f t="shared" ref="E11:O11" si="5">E8*E10</f>
        <v>6581597.2222222229</v>
      </c>
      <c r="F11" s="161">
        <f t="shared" si="5"/>
        <v>6115400.7523148144</v>
      </c>
      <c r="G11" s="161">
        <f t="shared" si="5"/>
        <v>5682226.5323591828</v>
      </c>
      <c r="H11" s="161">
        <f t="shared" si="5"/>
        <v>5279735.486317073</v>
      </c>
      <c r="I11" s="161">
        <f t="shared" si="5"/>
        <v>7358631.3340544207</v>
      </c>
      <c r="J11" s="161">
        <f t="shared" si="5"/>
        <v>6837394.9478922319</v>
      </c>
      <c r="K11" s="161">
        <f t="shared" si="5"/>
        <v>6353079.4724165322</v>
      </c>
      <c r="L11" s="161">
        <f t="shared" si="5"/>
        <v>5903069.6764536947</v>
      </c>
      <c r="M11" s="161">
        <f t="shared" si="5"/>
        <v>5484935.5743715577</v>
      </c>
      <c r="N11" s="161">
        <f t="shared" si="5"/>
        <v>5096419.3045202391</v>
      </c>
      <c r="O11" s="161">
        <f t="shared" si="5"/>
        <v>4735422.9371167226</v>
      </c>
      <c r="P11"/>
      <c r="Q11" s="176"/>
    </row>
    <row r="12" spans="1:17" x14ac:dyDescent="0.2">
      <c r="A12"/>
      <c r="B12"/>
      <c r="C12" s="153" t="s">
        <v>88</v>
      </c>
      <c r="D12" s="161">
        <f>SUM(D11:O11)</f>
        <v>72511246.573372021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/>
      <c r="Q12" s="176"/>
    </row>
    <row r="13" spans="1:17" ht="14.5" customHeight="1" x14ac:dyDescent="0.2">
      <c r="A13"/>
      <c r="B13"/>
      <c r="C13" s="153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/>
      <c r="Q13" s="176"/>
    </row>
    <row r="14" spans="1:17" x14ac:dyDescent="0.2">
      <c r="A14"/>
      <c r="B14" s="153" t="s">
        <v>74</v>
      </c>
      <c r="C14" s="149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/>
      <c r="Q14" s="176"/>
    </row>
    <row r="15" spans="1:17" x14ac:dyDescent="0.2">
      <c r="A15"/>
      <c r="B15"/>
      <c r="C15" s="155" t="s">
        <v>69</v>
      </c>
      <c r="D15" s="162">
        <f>D26</f>
        <v>50000</v>
      </c>
      <c r="E15" s="162">
        <f t="shared" ref="E15:O15" si="6">E7</f>
        <v>46458.333333333336</v>
      </c>
      <c r="F15" s="162">
        <f t="shared" si="6"/>
        <v>43167.534722222226</v>
      </c>
      <c r="G15" s="162">
        <f t="shared" si="6"/>
        <v>40109.834346064818</v>
      </c>
      <c r="H15" s="162">
        <f t="shared" si="6"/>
        <v>37268.721079885225</v>
      </c>
      <c r="I15" s="162">
        <f t="shared" si="6"/>
        <v>34628.853336726686</v>
      </c>
      <c r="J15" s="162">
        <f t="shared" si="6"/>
        <v>32175.976225375212</v>
      </c>
      <c r="K15" s="162">
        <f t="shared" si="6"/>
        <v>29896.844576077801</v>
      </c>
      <c r="L15" s="162">
        <f t="shared" si="6"/>
        <v>27779.151418605623</v>
      </c>
      <c r="M15" s="162">
        <f t="shared" si="6"/>
        <v>25811.46152645439</v>
      </c>
      <c r="N15" s="162">
        <f t="shared" si="6"/>
        <v>23983.149668330538</v>
      </c>
      <c r="O15" s="162">
        <f t="shared" si="6"/>
        <v>22284.343233490457</v>
      </c>
      <c r="P15"/>
      <c r="Q15" s="176"/>
    </row>
    <row r="16" spans="1:17" x14ac:dyDescent="0.2">
      <c r="A16"/>
      <c r="B16"/>
      <c r="C16" s="158" t="s">
        <v>71</v>
      </c>
      <c r="D16" s="159">
        <f>D30/12</f>
        <v>7.0833333333333331E-2</v>
      </c>
      <c r="E16" s="159">
        <f>D16</f>
        <v>7.0833333333333331E-2</v>
      </c>
      <c r="F16" s="159">
        <f t="shared" ref="F16:O16" si="7">E16</f>
        <v>7.0833333333333331E-2</v>
      </c>
      <c r="G16" s="159">
        <f t="shared" si="7"/>
        <v>7.0833333333333331E-2</v>
      </c>
      <c r="H16" s="159">
        <f t="shared" si="7"/>
        <v>7.0833333333333331E-2</v>
      </c>
      <c r="I16" s="159">
        <f t="shared" si="7"/>
        <v>7.0833333333333331E-2</v>
      </c>
      <c r="J16" s="159">
        <f t="shared" si="7"/>
        <v>7.0833333333333331E-2</v>
      </c>
      <c r="K16" s="159">
        <f t="shared" si="7"/>
        <v>7.0833333333333331E-2</v>
      </c>
      <c r="L16" s="159">
        <f t="shared" si="7"/>
        <v>7.0833333333333331E-2</v>
      </c>
      <c r="M16" s="159">
        <f t="shared" si="7"/>
        <v>7.0833333333333331E-2</v>
      </c>
      <c r="N16" s="159">
        <f t="shared" si="7"/>
        <v>7.0833333333333331E-2</v>
      </c>
      <c r="O16" s="159">
        <f t="shared" si="7"/>
        <v>7.0833333333333331E-2</v>
      </c>
      <c r="P16"/>
      <c r="Q16" s="176"/>
    </row>
    <row r="17" spans="1:17" x14ac:dyDescent="0.2">
      <c r="A17"/>
      <c r="B17"/>
      <c r="C17" s="158" t="s">
        <v>75</v>
      </c>
      <c r="D17" s="163">
        <f>D28</f>
        <v>0.03</v>
      </c>
      <c r="E17" s="163">
        <f>E28</f>
        <v>0.05</v>
      </c>
      <c r="F17" s="163">
        <f t="shared" ref="F17:O17" si="8">F28</f>
        <v>0.08</v>
      </c>
      <c r="G17" s="163">
        <f t="shared" si="8"/>
        <v>0.1</v>
      </c>
      <c r="H17" s="163">
        <f t="shared" si="8"/>
        <v>0.12</v>
      </c>
      <c r="I17" s="163">
        <f t="shared" si="8"/>
        <v>0.15</v>
      </c>
      <c r="J17" s="163">
        <f t="shared" si="8"/>
        <v>0.2</v>
      </c>
      <c r="K17" s="163">
        <f t="shared" si="8"/>
        <v>0.25</v>
      </c>
      <c r="L17" s="163">
        <f t="shared" si="8"/>
        <v>0.3</v>
      </c>
      <c r="M17" s="163">
        <f t="shared" si="8"/>
        <v>0.3</v>
      </c>
      <c r="N17" s="163">
        <f t="shared" si="8"/>
        <v>0.35</v>
      </c>
      <c r="O17" s="163">
        <f t="shared" si="8"/>
        <v>0.4</v>
      </c>
      <c r="P17"/>
      <c r="Q17" s="177"/>
    </row>
    <row r="18" spans="1:17" x14ac:dyDescent="0.2">
      <c r="A18"/>
      <c r="B18"/>
      <c r="C18" s="155" t="s">
        <v>76</v>
      </c>
      <c r="D18" s="157">
        <f>D15*D16*D17</f>
        <v>106.24999999999999</v>
      </c>
      <c r="E18" s="157">
        <f t="shared" ref="E18:O18" si="9">E15*E16*E17</f>
        <v>164.53993055555557</v>
      </c>
      <c r="F18" s="157">
        <f t="shared" si="9"/>
        <v>244.61603009259261</v>
      </c>
      <c r="G18" s="157">
        <f t="shared" si="9"/>
        <v>284.11132661795915</v>
      </c>
      <c r="H18" s="157">
        <f t="shared" si="9"/>
        <v>316.78412917902438</v>
      </c>
      <c r="I18" s="157">
        <f t="shared" si="9"/>
        <v>367.931566702721</v>
      </c>
      <c r="J18" s="157">
        <f t="shared" si="9"/>
        <v>455.82632985948214</v>
      </c>
      <c r="K18" s="157">
        <f t="shared" si="9"/>
        <v>529.42328936804438</v>
      </c>
      <c r="L18" s="157">
        <f t="shared" si="9"/>
        <v>590.30696764536947</v>
      </c>
      <c r="M18" s="157">
        <f t="shared" si="9"/>
        <v>548.49355743715569</v>
      </c>
      <c r="N18" s="157">
        <f t="shared" si="9"/>
        <v>594.58225219402789</v>
      </c>
      <c r="O18" s="157">
        <f t="shared" si="9"/>
        <v>631.3897249488964</v>
      </c>
      <c r="P18"/>
      <c r="Q18" s="176"/>
    </row>
    <row r="19" spans="1:17" x14ac:dyDescent="0.2">
      <c r="A19"/>
      <c r="B19"/>
      <c r="C19" s="158" t="s">
        <v>77</v>
      </c>
      <c r="D19" s="163">
        <f>D29</f>
        <v>0.41</v>
      </c>
      <c r="E19" s="163">
        <f>E29</f>
        <v>0.41</v>
      </c>
      <c r="F19" s="163">
        <f t="shared" ref="F19:O19" si="10">F29</f>
        <v>0.41</v>
      </c>
      <c r="G19" s="163">
        <f t="shared" si="10"/>
        <v>0.41</v>
      </c>
      <c r="H19" s="163">
        <f t="shared" si="10"/>
        <v>0.41</v>
      </c>
      <c r="I19" s="163">
        <f t="shared" si="10"/>
        <v>0.41</v>
      </c>
      <c r="J19" s="163">
        <f t="shared" si="10"/>
        <v>0.41</v>
      </c>
      <c r="K19" s="163">
        <f t="shared" si="10"/>
        <v>0.41</v>
      </c>
      <c r="L19" s="163">
        <f t="shared" si="10"/>
        <v>0.41</v>
      </c>
      <c r="M19" s="163">
        <f t="shared" si="10"/>
        <v>0.41</v>
      </c>
      <c r="N19" s="163">
        <f t="shared" si="10"/>
        <v>0.41</v>
      </c>
      <c r="O19" s="163">
        <f t="shared" si="10"/>
        <v>0.41</v>
      </c>
      <c r="P19" s="164"/>
      <c r="Q19" s="178"/>
    </row>
    <row r="20" spans="1:17" x14ac:dyDescent="0.2">
      <c r="A20"/>
      <c r="B20"/>
      <c r="C20" s="155" t="s">
        <v>78</v>
      </c>
      <c r="D20" s="156">
        <f>D18*D19</f>
        <v>43.562499999999993</v>
      </c>
      <c r="E20" s="156">
        <f t="shared" ref="E20:O20" si="11">E18*E19</f>
        <v>67.461371527777786</v>
      </c>
      <c r="F20" s="156">
        <f t="shared" si="11"/>
        <v>100.29257233796297</v>
      </c>
      <c r="G20" s="156">
        <f t="shared" si="11"/>
        <v>116.48564391336325</v>
      </c>
      <c r="H20" s="156">
        <f t="shared" si="11"/>
        <v>129.88149296339998</v>
      </c>
      <c r="I20" s="156">
        <f t="shared" si="11"/>
        <v>150.85194234811561</v>
      </c>
      <c r="J20" s="156">
        <f t="shared" si="11"/>
        <v>186.88879524238766</v>
      </c>
      <c r="K20" s="156">
        <f t="shared" si="11"/>
        <v>217.06354864089818</v>
      </c>
      <c r="L20" s="156">
        <f t="shared" si="11"/>
        <v>242.02585673460146</v>
      </c>
      <c r="M20" s="156">
        <f t="shared" si="11"/>
        <v>224.88235854923383</v>
      </c>
      <c r="N20" s="156">
        <f t="shared" si="11"/>
        <v>243.77872339955141</v>
      </c>
      <c r="O20" s="156">
        <f t="shared" si="11"/>
        <v>258.86978722904752</v>
      </c>
      <c r="P20"/>
      <c r="Q20" s="176"/>
    </row>
    <row r="21" spans="1:17" x14ac:dyDescent="0.2">
      <c r="A21"/>
      <c r="B21"/>
      <c r="C21" s="155" t="s">
        <v>72</v>
      </c>
      <c r="D21" s="165">
        <f>D27</f>
        <v>2000</v>
      </c>
      <c r="E21" s="165">
        <f>E27</f>
        <v>2000</v>
      </c>
      <c r="F21" s="165">
        <f t="shared" ref="F21:O21" si="12">F27</f>
        <v>2000</v>
      </c>
      <c r="G21" s="165">
        <f t="shared" si="12"/>
        <v>2000</v>
      </c>
      <c r="H21" s="165">
        <f t="shared" si="12"/>
        <v>2000</v>
      </c>
      <c r="I21" s="165">
        <f t="shared" si="12"/>
        <v>3000</v>
      </c>
      <c r="J21" s="165">
        <f t="shared" si="12"/>
        <v>3000</v>
      </c>
      <c r="K21" s="165">
        <f t="shared" si="12"/>
        <v>3000</v>
      </c>
      <c r="L21" s="165">
        <f t="shared" si="12"/>
        <v>3000</v>
      </c>
      <c r="M21" s="165">
        <f t="shared" si="12"/>
        <v>3000</v>
      </c>
      <c r="N21" s="165">
        <f t="shared" si="12"/>
        <v>3000</v>
      </c>
      <c r="O21" s="165">
        <f t="shared" si="12"/>
        <v>3000</v>
      </c>
      <c r="P21"/>
      <c r="Q21" s="176"/>
    </row>
    <row r="22" spans="1:17" x14ac:dyDescent="0.2">
      <c r="A22"/>
      <c r="B22"/>
      <c r="C22" s="153" t="s">
        <v>79</v>
      </c>
      <c r="D22" s="166">
        <f>D20*D21</f>
        <v>87124.999999999985</v>
      </c>
      <c r="E22" s="166">
        <f t="shared" ref="E22:O22" si="13">E20*E21</f>
        <v>134922.74305555556</v>
      </c>
      <c r="F22" s="166">
        <f t="shared" si="13"/>
        <v>200585.14467592593</v>
      </c>
      <c r="G22" s="166">
        <f t="shared" si="13"/>
        <v>232971.2878267265</v>
      </c>
      <c r="H22" s="166">
        <f t="shared" si="13"/>
        <v>259762.98592679994</v>
      </c>
      <c r="I22" s="166">
        <f t="shared" si="13"/>
        <v>452555.82704434684</v>
      </c>
      <c r="J22" s="166">
        <f t="shared" si="13"/>
        <v>560666.38572716294</v>
      </c>
      <c r="K22" s="166">
        <f t="shared" si="13"/>
        <v>651190.64592269447</v>
      </c>
      <c r="L22" s="166">
        <f t="shared" si="13"/>
        <v>726077.57020380441</v>
      </c>
      <c r="M22" s="166">
        <f t="shared" si="13"/>
        <v>674647.07564770151</v>
      </c>
      <c r="N22" s="166">
        <f t="shared" si="13"/>
        <v>731336.17019865417</v>
      </c>
      <c r="O22" s="166">
        <f t="shared" si="13"/>
        <v>776609.36168714252</v>
      </c>
      <c r="P22"/>
      <c r="Q22" s="176"/>
    </row>
    <row r="23" spans="1:17" x14ac:dyDescent="0.2">
      <c r="A23"/>
      <c r="B23"/>
      <c r="C23" s="153" t="s">
        <v>63</v>
      </c>
      <c r="D23" s="166">
        <f>SUM(D22:O22)</f>
        <v>5488450.1979165142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/>
      <c r="Q23" s="176"/>
    </row>
    <row r="24" spans="1:17" x14ac:dyDescent="0.2">
      <c r="A24"/>
      <c r="B24"/>
      <c r="C24" s="15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/>
      <c r="Q24" s="176"/>
    </row>
    <row r="25" spans="1:17" x14ac:dyDescent="0.2">
      <c r="A25"/>
      <c r="B25" s="153" t="s">
        <v>80</v>
      </c>
      <c r="C25" s="149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/>
      <c r="Q25" s="176"/>
    </row>
    <row r="26" spans="1:17" x14ac:dyDescent="0.2">
      <c r="A26"/>
      <c r="B26"/>
      <c r="C26" s="155" t="s">
        <v>81</v>
      </c>
      <c r="D26" s="168">
        <v>50000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/>
      <c r="Q26" s="176"/>
    </row>
    <row r="27" spans="1:17" x14ac:dyDescent="0.2">
      <c r="A27"/>
      <c r="B27"/>
      <c r="C27" s="155" t="s">
        <v>72</v>
      </c>
      <c r="D27" s="169">
        <v>2000</v>
      </c>
      <c r="E27" s="169">
        <v>2000</v>
      </c>
      <c r="F27" s="169">
        <v>2000</v>
      </c>
      <c r="G27" s="169">
        <v>2000</v>
      </c>
      <c r="H27" s="169">
        <v>2000</v>
      </c>
      <c r="I27" s="169">
        <v>3000</v>
      </c>
      <c r="J27" s="169">
        <v>3000</v>
      </c>
      <c r="K27" s="169">
        <v>3000</v>
      </c>
      <c r="L27" s="169">
        <v>3000</v>
      </c>
      <c r="M27" s="169">
        <v>3000</v>
      </c>
      <c r="N27" s="169">
        <v>3000</v>
      </c>
      <c r="O27" s="169">
        <v>3000</v>
      </c>
      <c r="P27"/>
      <c r="Q27" s="176"/>
    </row>
    <row r="28" spans="1:17" x14ac:dyDescent="0.2">
      <c r="A28"/>
      <c r="B28"/>
      <c r="C28" s="158" t="s">
        <v>75</v>
      </c>
      <c r="D28" s="179">
        <v>0.03</v>
      </c>
      <c r="E28" s="179">
        <v>0.05</v>
      </c>
      <c r="F28" s="179">
        <v>0.08</v>
      </c>
      <c r="G28" s="179">
        <v>0.1</v>
      </c>
      <c r="H28" s="179">
        <v>0.12</v>
      </c>
      <c r="I28" s="179">
        <v>0.15</v>
      </c>
      <c r="J28" s="179">
        <v>0.2</v>
      </c>
      <c r="K28" s="179">
        <v>0.25</v>
      </c>
      <c r="L28" s="179">
        <v>0.3</v>
      </c>
      <c r="M28" s="179">
        <v>0.3</v>
      </c>
      <c r="N28" s="179">
        <v>0.35</v>
      </c>
      <c r="O28" s="179">
        <v>0.4</v>
      </c>
      <c r="P28"/>
      <c r="Q28" s="176"/>
    </row>
    <row r="29" spans="1:17" x14ac:dyDescent="0.2">
      <c r="A29"/>
      <c r="B29"/>
      <c r="C29" s="158" t="s">
        <v>77</v>
      </c>
      <c r="D29" s="179">
        <v>0.41</v>
      </c>
      <c r="E29" s="179">
        <v>0.41</v>
      </c>
      <c r="F29" s="179">
        <v>0.41</v>
      </c>
      <c r="G29" s="179">
        <v>0.41</v>
      </c>
      <c r="H29" s="179">
        <v>0.41</v>
      </c>
      <c r="I29" s="179">
        <v>0.41</v>
      </c>
      <c r="J29" s="179">
        <v>0.41</v>
      </c>
      <c r="K29" s="179">
        <v>0.41</v>
      </c>
      <c r="L29" s="179">
        <v>0.41</v>
      </c>
      <c r="M29" s="179">
        <v>0.41</v>
      </c>
      <c r="N29" s="179">
        <v>0.41</v>
      </c>
      <c r="O29" s="179">
        <v>0.41</v>
      </c>
      <c r="P29"/>
      <c r="Q29" s="176"/>
    </row>
    <row r="30" spans="1:17" x14ac:dyDescent="0.2">
      <c r="A30"/>
      <c r="B30"/>
      <c r="C30" s="158" t="s">
        <v>62</v>
      </c>
      <c r="D30" s="180">
        <v>0.85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/>
      <c r="Q30" s="176"/>
    </row>
    <row r="31" spans="1:17" ht="14.5" customHeight="1" x14ac:dyDescent="0.2">
      <c r="A31"/>
      <c r="B31"/>
      <c r="C31" s="149"/>
      <c r="D31" s="139"/>
      <c r="E31"/>
      <c r="F31"/>
      <c r="G31"/>
      <c r="H31"/>
      <c r="I31"/>
      <c r="J31"/>
      <c r="K31"/>
      <c r="L31"/>
      <c r="M31"/>
      <c r="N31"/>
      <c r="O31"/>
      <c r="P31"/>
      <c r="Q31" s="176"/>
    </row>
    <row r="32" spans="1:17" x14ac:dyDescent="0.2">
      <c r="A32"/>
      <c r="B32" s="153" t="s">
        <v>82</v>
      </c>
      <c r="C32" s="149"/>
      <c r="D32"/>
      <c r="E32"/>
      <c r="F32"/>
      <c r="G32"/>
      <c r="H32"/>
      <c r="I32"/>
      <c r="J32"/>
      <c r="K32"/>
      <c r="L32"/>
      <c r="M32"/>
      <c r="N32"/>
      <c r="O32"/>
      <c r="P32"/>
      <c r="Q32" s="176"/>
    </row>
    <row r="33" spans="1:17" x14ac:dyDescent="0.2">
      <c r="A33"/>
      <c r="B33"/>
      <c r="C33" s="155" t="s">
        <v>83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 s="176"/>
    </row>
    <row r="34" spans="1:17" x14ac:dyDescent="0.2">
      <c r="A34"/>
      <c r="B34"/>
      <c r="C34" s="155" t="s">
        <v>86</v>
      </c>
      <c r="D34"/>
      <c r="E34"/>
      <c r="F34"/>
      <c r="G34"/>
      <c r="H34"/>
      <c r="I34"/>
      <c r="J34"/>
      <c r="K34"/>
      <c r="L34"/>
      <c r="M34"/>
      <c r="N34"/>
      <c r="O34"/>
      <c r="P34"/>
      <c r="Q34" s="176"/>
    </row>
    <row r="35" spans="1:17" x14ac:dyDescent="0.2">
      <c r="A35"/>
      <c r="B35"/>
      <c r="C35" s="155" t="s">
        <v>85</v>
      </c>
      <c r="D35"/>
      <c r="E35"/>
      <c r="F35"/>
      <c r="G35"/>
      <c r="H35"/>
      <c r="I35"/>
      <c r="J35"/>
      <c r="K35"/>
      <c r="L35"/>
      <c r="M35"/>
      <c r="N35"/>
      <c r="O35"/>
      <c r="P35"/>
      <c r="Q35" s="176"/>
    </row>
    <row r="36" spans="1:17" x14ac:dyDescent="0.2">
      <c r="A36"/>
      <c r="B36"/>
      <c r="C36" s="155" t="s">
        <v>84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 s="176"/>
    </row>
    <row r="37" spans="1:17" x14ac:dyDescent="0.2">
      <c r="A37"/>
      <c r="B37"/>
      <c r="C37" s="155" t="s">
        <v>87</v>
      </c>
      <c r="D37"/>
      <c r="E37"/>
      <c r="F37"/>
      <c r="G37"/>
      <c r="H37"/>
      <c r="I37"/>
      <c r="J37"/>
      <c r="K37"/>
      <c r="L37"/>
      <c r="M37"/>
      <c r="N37"/>
      <c r="O37"/>
      <c r="P37"/>
      <c r="Q37" s="176"/>
    </row>
    <row r="38" spans="1:17" ht="8.5" customHeight="1" thickBot="1" x14ac:dyDescent="0.25">
      <c r="A38" s="173"/>
      <c r="B38" s="173"/>
      <c r="C38" s="174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6"/>
    </row>
    <row r="39" spans="1:17" ht="9.5" customHeight="1" x14ac:dyDescent="0.2"/>
  </sheetData>
  <pageMargins left="0.7" right="0.7" top="0.75" bottom="0.75" header="0.3" footer="0.3"/>
  <ignoredErrors>
    <ignoredError sqref="D21:O21 D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R30"/>
  <sheetViews>
    <sheetView showGridLines="0" zoomScaleNormal="100" workbookViewId="0">
      <selection activeCell="C10" sqref="C10"/>
    </sheetView>
  </sheetViews>
  <sheetFormatPr baseColWidth="10" defaultColWidth="0" defaultRowHeight="0" customHeight="1" zeroHeight="1" x14ac:dyDescent="0.15"/>
  <cols>
    <col min="1" max="2" width="2.5" style="117" customWidth="1"/>
    <col min="3" max="16" width="9.1640625" style="117" customWidth="1"/>
    <col min="17" max="18" width="2.5" style="117" customWidth="1"/>
    <col min="19" max="16384" width="9.1640625" style="117" hidden="1"/>
  </cols>
  <sheetData>
    <row r="1" spans="1:18" ht="13" thickBot="1" x14ac:dyDescent="0.2"/>
    <row r="2" spans="1:18" ht="12" x14ac:dyDescent="0.15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8" s="120" customFormat="1" ht="15" x14ac:dyDescent="0.2">
      <c r="A3" s="117"/>
      <c r="B3" s="125"/>
      <c r="C3" s="118"/>
      <c r="D3" s="118"/>
      <c r="E3" s="118"/>
      <c r="F3" s="118"/>
      <c r="G3" s="118"/>
      <c r="H3" s="118"/>
      <c r="I3" s="119"/>
      <c r="J3" s="118"/>
      <c r="K3" s="118"/>
      <c r="L3" s="118"/>
      <c r="M3" s="118"/>
      <c r="N3" s="118"/>
      <c r="O3" s="118"/>
      <c r="P3" s="118"/>
      <c r="Q3" s="127"/>
      <c r="R3" s="117"/>
    </row>
    <row r="4" spans="1:18" s="120" customFormat="1" ht="12" x14ac:dyDescent="0.15">
      <c r="A4" s="117"/>
      <c r="B4" s="125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27"/>
      <c r="R4" s="117"/>
    </row>
    <row r="5" spans="1:18" s="120" customFormat="1" ht="12" x14ac:dyDescent="0.15">
      <c r="A5" s="117"/>
      <c r="B5" s="12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27"/>
      <c r="R5" s="117"/>
    </row>
    <row r="6" spans="1:18" s="120" customFormat="1" ht="12" x14ac:dyDescent="0.15">
      <c r="A6" s="117"/>
      <c r="B6" s="125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7"/>
      <c r="R6" s="117"/>
    </row>
    <row r="7" spans="1:18" s="120" customFormat="1" ht="12" x14ac:dyDescent="0.15">
      <c r="A7" s="117"/>
      <c r="B7" s="125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27"/>
      <c r="R7" s="117"/>
    </row>
    <row r="8" spans="1:18" s="120" customFormat="1" ht="12" x14ac:dyDescent="0.15">
      <c r="A8" s="117"/>
      <c r="B8" s="12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27"/>
      <c r="R8" s="117"/>
    </row>
    <row r="9" spans="1:18" s="120" customFormat="1" ht="20.25" customHeight="1" x14ac:dyDescent="0.2">
      <c r="A9" s="117"/>
      <c r="B9" s="125"/>
      <c r="C9" s="116" t="s">
        <v>65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83"/>
      <c r="Q9" s="127"/>
      <c r="R9" s="117"/>
    </row>
    <row r="10" spans="1:18" s="120" customFormat="1" ht="12" x14ac:dyDescent="0.15">
      <c r="A10" s="117"/>
      <c r="B10" s="125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7"/>
      <c r="R10" s="117"/>
    </row>
    <row r="11" spans="1:18" s="120" customFormat="1" ht="12" x14ac:dyDescent="0.15">
      <c r="A11" s="117"/>
      <c r="B11" s="125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7"/>
      <c r="R11" s="117"/>
    </row>
    <row r="12" spans="1:18" s="120" customFormat="1" ht="12" x14ac:dyDescent="0.15">
      <c r="A12" s="117"/>
      <c r="B12" s="125"/>
      <c r="C12" s="118"/>
      <c r="D12" s="118"/>
      <c r="E12" s="118"/>
      <c r="F12" s="118"/>
      <c r="G12" s="118"/>
      <c r="H12" s="118"/>
      <c r="I12" s="121"/>
      <c r="J12" s="121"/>
      <c r="K12" s="118"/>
      <c r="L12" s="118"/>
      <c r="M12" s="118"/>
      <c r="N12" s="118"/>
      <c r="O12" s="118"/>
      <c r="P12" s="118"/>
      <c r="Q12" s="127"/>
      <c r="R12" s="117"/>
    </row>
    <row r="13" spans="1:18" s="120" customFormat="1" ht="12" x14ac:dyDescent="0.15">
      <c r="A13" s="117"/>
      <c r="B13" s="125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27"/>
      <c r="R13" s="117"/>
    </row>
    <row r="14" spans="1:18" s="120" customFormat="1" ht="12" x14ac:dyDescent="0.15">
      <c r="A14" s="117"/>
      <c r="B14" s="12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27"/>
      <c r="R14" s="117"/>
    </row>
    <row r="15" spans="1:18" s="120" customFormat="1" ht="12" x14ac:dyDescent="0.15">
      <c r="A15" s="117"/>
      <c r="B15" s="125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27"/>
      <c r="R15" s="117"/>
    </row>
    <row r="16" spans="1:18" s="120" customFormat="1" ht="12" x14ac:dyDescent="0.15">
      <c r="A16" s="117"/>
      <c r="B16" s="125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27"/>
      <c r="R16" s="117"/>
    </row>
    <row r="17" spans="1:18" s="120" customFormat="1" ht="13" thickBot="1" x14ac:dyDescent="0.2">
      <c r="A17" s="117"/>
      <c r="B17" s="126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8"/>
      <c r="R17" s="117"/>
    </row>
    <row r="18" spans="1:18" s="120" customFormat="1" ht="12" x14ac:dyDescent="0.1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12" customHeight="1" x14ac:dyDescent="0.15"/>
    <row r="20" spans="1:18" ht="12" customHeight="1" x14ac:dyDescent="0.15"/>
    <row r="21" spans="1:18" ht="12" customHeight="1" x14ac:dyDescent="0.15"/>
    <row r="22" spans="1:18" ht="12" customHeight="1" x14ac:dyDescent="0.15"/>
    <row r="23" spans="1:18" ht="12" customHeight="1" x14ac:dyDescent="0.15"/>
    <row r="24" spans="1:18" ht="12" customHeight="1" x14ac:dyDescent="0.15"/>
    <row r="25" spans="1:18" ht="0" hidden="1" customHeight="1" x14ac:dyDescent="0.15"/>
    <row r="26" spans="1:18" ht="0" hidden="1" customHeight="1" x14ac:dyDescent="0.15"/>
    <row r="27" spans="1:18" ht="0" hidden="1" customHeight="1" x14ac:dyDescent="0.15"/>
    <row r="28" spans="1:18" ht="0" hidden="1" customHeight="1" x14ac:dyDescent="0.15"/>
    <row r="29" spans="1:18" ht="0" hidden="1" customHeight="1" x14ac:dyDescent="0.15"/>
    <row r="30" spans="1:18" ht="0" hidden="1" customHeight="1" x14ac:dyDescent="0.15"/>
  </sheetData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89AA-0780-1D4A-A499-9527C1C70E22}">
  <sheetPr>
    <tabColor theme="6" tint="0.39997558519241921"/>
  </sheetPr>
  <dimension ref="B1:O42"/>
  <sheetViews>
    <sheetView showGridLines="0" topLeftCell="A2" zoomScale="120" zoomScaleNormal="120" workbookViewId="0">
      <selection activeCell="F24" sqref="F24"/>
    </sheetView>
  </sheetViews>
  <sheetFormatPr baseColWidth="10" defaultColWidth="10.83203125" defaultRowHeight="12" x14ac:dyDescent="0.15"/>
  <cols>
    <col min="1" max="2" width="3.5" style="1" customWidth="1"/>
    <col min="3" max="3" width="9.5" style="1" customWidth="1"/>
    <col min="4" max="4" width="18.1640625" style="1" bestFit="1" customWidth="1"/>
    <col min="5" max="5" width="10.5" style="1" bestFit="1" customWidth="1"/>
    <col min="6" max="6" width="11.1640625" style="1" bestFit="1" customWidth="1"/>
    <col min="7" max="7" width="10.5" style="1" bestFit="1" customWidth="1"/>
    <col min="8" max="8" width="12.5" style="1" bestFit="1" customWidth="1"/>
    <col min="9" max="9" width="9.5" style="1" customWidth="1"/>
    <col min="10" max="10" width="10.5" style="1" bestFit="1" customWidth="1"/>
    <col min="11" max="11" width="9.5" style="1" customWidth="1"/>
    <col min="12" max="13" width="11.1640625" style="1" bestFit="1" customWidth="1"/>
    <col min="14" max="14" width="12.5" style="1" bestFit="1" customWidth="1"/>
    <col min="15" max="16" width="3.5" style="1" customWidth="1"/>
    <col min="17" max="16384" width="10.83203125" style="1"/>
  </cols>
  <sheetData>
    <row r="1" spans="2:15" ht="13" thickBot="1" x14ac:dyDescent="0.2"/>
    <row r="2" spans="2:1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14" x14ac:dyDescent="0.15">
      <c r="B3" s="5"/>
      <c r="C3" s="90" t="s">
        <v>28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"/>
    </row>
    <row r="4" spans="2:15" x14ac:dyDescent="0.15">
      <c r="B4" s="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6"/>
    </row>
    <row r="5" spans="2:15" x14ac:dyDescent="0.15">
      <c r="B5" s="5"/>
      <c r="C5" s="97" t="s">
        <v>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6"/>
    </row>
    <row r="6" spans="2:15" x14ac:dyDescent="0.15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2:15" ht="28" customHeight="1" x14ac:dyDescent="0.15">
      <c r="B7" s="5"/>
      <c r="C7" s="21" t="s">
        <v>3</v>
      </c>
      <c r="D7" s="21" t="s">
        <v>32</v>
      </c>
      <c r="E7" s="21" t="s">
        <v>4</v>
      </c>
      <c r="F7" s="21" t="s">
        <v>29</v>
      </c>
      <c r="G7" s="21" t="s">
        <v>30</v>
      </c>
      <c r="H7" s="21" t="s">
        <v>31</v>
      </c>
      <c r="I7" s="107" t="s">
        <v>33</v>
      </c>
      <c r="J7" s="108"/>
      <c r="K7" s="21" t="s">
        <v>31</v>
      </c>
      <c r="L7" s="21" t="s">
        <v>38</v>
      </c>
      <c r="M7" s="21" t="s">
        <v>60</v>
      </c>
      <c r="N7" s="21" t="s">
        <v>61</v>
      </c>
      <c r="O7" s="6"/>
    </row>
    <row r="8" spans="2:15" x14ac:dyDescent="0.15">
      <c r="B8" s="5"/>
      <c r="C8" s="96">
        <v>25000</v>
      </c>
      <c r="D8" s="93">
        <v>0.3</v>
      </c>
      <c r="E8" s="9">
        <f>C8*D8</f>
        <v>7500</v>
      </c>
      <c r="F8" s="95">
        <v>1.5</v>
      </c>
      <c r="G8" s="9">
        <f>E8*4.32*F8*12</f>
        <v>583200.00000000012</v>
      </c>
      <c r="H8" s="9">
        <f>G8/12</f>
        <v>48600.000000000007</v>
      </c>
      <c r="I8" s="93">
        <v>0.95</v>
      </c>
      <c r="J8" s="33" t="s">
        <v>1</v>
      </c>
      <c r="K8" s="34">
        <f>H8*I8</f>
        <v>46170.000000000007</v>
      </c>
      <c r="L8" s="91">
        <v>2.99</v>
      </c>
      <c r="M8" s="15">
        <f>K8*L8</f>
        <v>138048.30000000002</v>
      </c>
      <c r="N8" s="7">
        <f>M8*12</f>
        <v>1656579.6</v>
      </c>
      <c r="O8" s="6"/>
    </row>
    <row r="9" spans="2:15" x14ac:dyDescent="0.15">
      <c r="B9" s="5"/>
      <c r="C9" s="29"/>
      <c r="D9" s="29"/>
      <c r="E9" s="18"/>
      <c r="F9" s="29"/>
      <c r="G9" s="18"/>
      <c r="H9" s="18"/>
      <c r="I9" s="94">
        <v>0.05</v>
      </c>
      <c r="J9" s="30" t="s">
        <v>2</v>
      </c>
      <c r="K9" s="19">
        <f>I9*H8</f>
        <v>2430.0000000000005</v>
      </c>
      <c r="L9" s="92">
        <v>1.99</v>
      </c>
      <c r="M9" s="16">
        <f>K9*L9</f>
        <v>4835.7000000000007</v>
      </c>
      <c r="N9" s="20">
        <f>M9*12</f>
        <v>58028.400000000009</v>
      </c>
      <c r="O9" s="6"/>
    </row>
    <row r="10" spans="2:15" x14ac:dyDescent="0.15">
      <c r="B10" s="5"/>
      <c r="C10" s="32"/>
      <c r="D10" s="32"/>
      <c r="E10" s="31"/>
      <c r="F10" s="32"/>
      <c r="G10" s="31"/>
      <c r="H10" s="31"/>
      <c r="I10" s="36"/>
      <c r="J10" s="36" t="s">
        <v>0</v>
      </c>
      <c r="K10" s="37">
        <f>SUM(K8:K9)</f>
        <v>48600.000000000007</v>
      </c>
      <c r="L10" s="38"/>
      <c r="M10" s="13">
        <f>SUM(M8:M9)</f>
        <v>142884.00000000003</v>
      </c>
      <c r="N10" s="13">
        <f>M10*12</f>
        <v>1714608.0000000005</v>
      </c>
      <c r="O10" s="6"/>
    </row>
    <row r="11" spans="2:15" x14ac:dyDescent="0.15">
      <c r="B11" s="5"/>
      <c r="C11" s="32"/>
      <c r="D11" s="32"/>
      <c r="E11" s="31"/>
      <c r="F11" s="32"/>
      <c r="G11" s="31"/>
      <c r="H11" s="31"/>
      <c r="I11" s="31"/>
      <c r="J11" s="31"/>
      <c r="K11" s="31"/>
      <c r="L11" s="35"/>
      <c r="M11" s="31"/>
      <c r="N11" s="31"/>
      <c r="O11" s="6"/>
    </row>
    <row r="12" spans="2:15" x14ac:dyDescent="0.15">
      <c r="B12" s="5"/>
      <c r="C12" s="100" t="s">
        <v>8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6"/>
    </row>
    <row r="13" spans="2:15" x14ac:dyDescent="0.15">
      <c r="B13" s="5"/>
      <c r="C13" s="31"/>
      <c r="D13" s="31"/>
      <c r="E13" s="31"/>
      <c r="F13" s="31"/>
      <c r="G13" s="31"/>
      <c r="H13" s="31"/>
      <c r="I13" s="31"/>
      <c r="J13" s="31"/>
      <c r="K13" s="41"/>
      <c r="L13" s="42"/>
      <c r="M13" s="42"/>
      <c r="N13" s="31"/>
      <c r="O13" s="6"/>
    </row>
    <row r="14" spans="2:15" x14ac:dyDescent="0.15">
      <c r="B14" s="5"/>
      <c r="C14" s="103" t="s">
        <v>13</v>
      </c>
      <c r="D14" s="104"/>
      <c r="E14" s="104"/>
      <c r="F14" s="104"/>
      <c r="G14" s="104"/>
      <c r="H14" s="104"/>
      <c r="I14" s="105"/>
      <c r="J14" s="31"/>
      <c r="K14" s="41"/>
      <c r="L14" s="42"/>
      <c r="M14" s="42"/>
      <c r="N14" s="31"/>
      <c r="O14" s="6"/>
    </row>
    <row r="15" spans="2:15" ht="26" x14ac:dyDescent="0.15">
      <c r="B15" s="5"/>
      <c r="C15" s="21" t="s">
        <v>15</v>
      </c>
      <c r="D15" s="21" t="s">
        <v>39</v>
      </c>
      <c r="E15" s="21" t="s">
        <v>12</v>
      </c>
      <c r="F15" s="21" t="s">
        <v>39</v>
      </c>
      <c r="G15" s="21" t="s">
        <v>60</v>
      </c>
      <c r="H15" s="21" t="s">
        <v>61</v>
      </c>
      <c r="I15" s="21" t="s">
        <v>21</v>
      </c>
      <c r="J15" s="31"/>
      <c r="K15" s="21" t="s">
        <v>36</v>
      </c>
      <c r="L15" s="21" t="s">
        <v>35</v>
      </c>
      <c r="M15" s="21" t="s">
        <v>7</v>
      </c>
      <c r="N15" s="21" t="s">
        <v>34</v>
      </c>
      <c r="O15" s="6"/>
    </row>
    <row r="16" spans="2:15" x14ac:dyDescent="0.15">
      <c r="B16" s="5"/>
      <c r="C16" s="31" t="s">
        <v>9</v>
      </c>
      <c r="D16" s="31" t="s">
        <v>40</v>
      </c>
      <c r="E16" s="91">
        <v>2.8</v>
      </c>
      <c r="F16" s="10">
        <v>20000</v>
      </c>
      <c r="G16" s="7">
        <f>F16*E16</f>
        <v>56000</v>
      </c>
      <c r="H16" s="7">
        <f>G16*12</f>
        <v>672000</v>
      </c>
      <c r="I16" s="31"/>
      <c r="J16" s="31"/>
      <c r="K16" s="43"/>
      <c r="L16" s="43"/>
      <c r="M16" s="43"/>
      <c r="N16" s="43"/>
      <c r="O16" s="6"/>
    </row>
    <row r="17" spans="2:15" x14ac:dyDescent="0.15">
      <c r="B17" s="5"/>
      <c r="C17" s="31" t="s">
        <v>10</v>
      </c>
      <c r="D17" s="44" t="s">
        <v>41</v>
      </c>
      <c r="E17" s="91">
        <v>2.5</v>
      </c>
      <c r="F17" s="10">
        <f>30000-20001</f>
        <v>9999</v>
      </c>
      <c r="G17" s="7">
        <f>F17*E17</f>
        <v>24997.5</v>
      </c>
      <c r="H17" s="7">
        <f>G17*12</f>
        <v>299970</v>
      </c>
      <c r="I17" s="31"/>
      <c r="J17" s="31"/>
      <c r="K17" s="45"/>
      <c r="L17" s="45"/>
      <c r="M17" s="45"/>
      <c r="N17" s="45"/>
      <c r="O17" s="6"/>
    </row>
    <row r="18" spans="2:15" x14ac:dyDescent="0.15">
      <c r="B18" s="5"/>
      <c r="C18" s="18" t="s">
        <v>11</v>
      </c>
      <c r="D18" s="22" t="s">
        <v>42</v>
      </c>
      <c r="E18" s="92">
        <v>1.99</v>
      </c>
      <c r="F18" s="19">
        <f>K8-SUM(F16:F17)</f>
        <v>16171.000000000007</v>
      </c>
      <c r="G18" s="20">
        <f>F18*E18</f>
        <v>32180.290000000015</v>
      </c>
      <c r="H18" s="20">
        <f>G18*12</f>
        <v>386163.48000000021</v>
      </c>
      <c r="I18" s="18"/>
      <c r="J18" s="31"/>
      <c r="K18" s="45"/>
      <c r="L18" s="45"/>
      <c r="M18" s="45"/>
      <c r="N18" s="45"/>
      <c r="O18" s="6"/>
    </row>
    <row r="19" spans="2:15" x14ac:dyDescent="0.15">
      <c r="B19" s="5"/>
      <c r="C19" s="31"/>
      <c r="D19" s="31"/>
      <c r="E19" s="31"/>
      <c r="F19" s="46">
        <f>SUM(F16:F18)</f>
        <v>46170.000000000007</v>
      </c>
      <c r="G19" s="13">
        <f>SUM(G16:G18)</f>
        <v>113177.79000000001</v>
      </c>
      <c r="H19" s="13">
        <f>SUM(H16:H18)</f>
        <v>1358133.4800000002</v>
      </c>
      <c r="I19" s="47">
        <f>G19/F19</f>
        <v>2.4513274853801166</v>
      </c>
      <c r="J19" s="31"/>
      <c r="K19" s="48"/>
      <c r="L19" s="48"/>
      <c r="M19" s="48"/>
      <c r="N19" s="48"/>
      <c r="O19" s="6"/>
    </row>
    <row r="20" spans="2:15" x14ac:dyDescent="0.15">
      <c r="B20" s="5"/>
      <c r="C20" s="31"/>
      <c r="D20" s="31"/>
      <c r="E20" s="31"/>
      <c r="F20" s="31"/>
      <c r="G20" s="31"/>
      <c r="H20" s="31"/>
      <c r="I20" s="31"/>
      <c r="J20" s="31"/>
      <c r="K20" s="48"/>
      <c r="L20" s="48"/>
      <c r="M20" s="48"/>
      <c r="N20" s="48"/>
      <c r="O20" s="6"/>
    </row>
    <row r="21" spans="2:15" x14ac:dyDescent="0.15">
      <c r="B21" s="5"/>
      <c r="C21" s="103" t="s">
        <v>14</v>
      </c>
      <c r="D21" s="104"/>
      <c r="E21" s="104"/>
      <c r="F21" s="104"/>
      <c r="G21" s="104"/>
      <c r="H21" s="104"/>
      <c r="I21" s="105"/>
      <c r="J21" s="31"/>
      <c r="K21" s="45"/>
      <c r="L21" s="45"/>
      <c r="M21" s="45"/>
      <c r="N21" s="45"/>
      <c r="O21" s="6"/>
    </row>
    <row r="22" spans="2:15" x14ac:dyDescent="0.15">
      <c r="B22" s="5"/>
      <c r="C22" s="31" t="s">
        <v>9</v>
      </c>
      <c r="D22" s="31" t="s">
        <v>43</v>
      </c>
      <c r="E22" s="91">
        <v>1.8</v>
      </c>
      <c r="F22" s="10">
        <v>1000</v>
      </c>
      <c r="G22" s="7">
        <f>F22*E22</f>
        <v>1800</v>
      </c>
      <c r="H22" s="7">
        <f>G22*12</f>
        <v>21600</v>
      </c>
      <c r="I22" s="31"/>
      <c r="J22" s="31"/>
      <c r="K22" s="45"/>
      <c r="L22" s="45"/>
      <c r="M22" s="45"/>
      <c r="N22" s="45"/>
      <c r="O22" s="6"/>
    </row>
    <row r="23" spans="2:15" x14ac:dyDescent="0.15">
      <c r="B23" s="5"/>
      <c r="C23" s="31" t="s">
        <v>10</v>
      </c>
      <c r="D23" s="44" t="s">
        <v>44</v>
      </c>
      <c r="E23" s="91">
        <v>1.5</v>
      </c>
      <c r="F23" s="31">
        <v>999</v>
      </c>
      <c r="G23" s="7">
        <f>F23*E23</f>
        <v>1498.5</v>
      </c>
      <c r="H23" s="7">
        <f>G23*12</f>
        <v>17982</v>
      </c>
      <c r="I23" s="31"/>
      <c r="J23" s="31"/>
      <c r="K23" s="45"/>
      <c r="L23" s="45"/>
      <c r="M23" s="45"/>
      <c r="N23" s="45"/>
      <c r="O23" s="6"/>
    </row>
    <row r="24" spans="2:15" x14ac:dyDescent="0.15">
      <c r="B24" s="5"/>
      <c r="C24" s="18" t="s">
        <v>11</v>
      </c>
      <c r="D24" s="22" t="s">
        <v>45</v>
      </c>
      <c r="E24" s="92">
        <v>0.99</v>
      </c>
      <c r="F24" s="23">
        <f>K9-SUM(F22:F23)</f>
        <v>431.00000000000045</v>
      </c>
      <c r="G24" s="20">
        <f>F24*E24</f>
        <v>426.69000000000045</v>
      </c>
      <c r="H24" s="20">
        <f>G24*12</f>
        <v>5120.2800000000052</v>
      </c>
      <c r="I24" s="18"/>
      <c r="J24" s="31"/>
      <c r="K24" s="45"/>
      <c r="L24" s="45"/>
      <c r="M24" s="45"/>
      <c r="N24" s="45"/>
      <c r="O24" s="6"/>
    </row>
    <row r="25" spans="2:15" x14ac:dyDescent="0.15">
      <c r="B25" s="5"/>
      <c r="C25" s="31"/>
      <c r="D25" s="31"/>
      <c r="E25" s="31"/>
      <c r="F25" s="46">
        <f>SUM(F22:F24)</f>
        <v>2430.0000000000005</v>
      </c>
      <c r="G25" s="13">
        <f>SUM(G22:G24)</f>
        <v>3725.1900000000005</v>
      </c>
      <c r="H25" s="13">
        <f>SUM(H22:H24)</f>
        <v>44702.280000000006</v>
      </c>
      <c r="I25" s="47">
        <f>G25/F25</f>
        <v>1.5329999999999999</v>
      </c>
      <c r="J25" s="39"/>
      <c r="K25" s="13">
        <f>G25+G19</f>
        <v>116902.98000000001</v>
      </c>
      <c r="L25" s="13">
        <f>H25+H19</f>
        <v>1402835.7600000002</v>
      </c>
      <c r="M25" s="13">
        <f>K25-M10</f>
        <v>-25981.020000000019</v>
      </c>
      <c r="N25" s="13">
        <f>L25-N10</f>
        <v>-311772.24000000022</v>
      </c>
      <c r="O25" s="6"/>
    </row>
    <row r="26" spans="2:15" x14ac:dyDescent="0.15">
      <c r="B26" s="5"/>
      <c r="C26" s="31"/>
      <c r="D26" s="31"/>
      <c r="E26" s="31"/>
      <c r="F26" s="46"/>
      <c r="G26" s="13"/>
      <c r="H26" s="13"/>
      <c r="I26" s="47"/>
      <c r="J26" s="39"/>
      <c r="K26" s="13"/>
      <c r="L26" s="13"/>
      <c r="M26" s="13"/>
      <c r="N26" s="13"/>
      <c r="O26" s="6"/>
    </row>
    <row r="27" spans="2:15" x14ac:dyDescent="0.15">
      <c r="B27" s="5"/>
      <c r="C27" s="97" t="s">
        <v>6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6"/>
    </row>
    <row r="28" spans="2:15" x14ac:dyDescent="0.15">
      <c r="B28" s="5"/>
      <c r="C28" s="87"/>
      <c r="D28" s="87"/>
      <c r="E28" s="87"/>
      <c r="F28" s="87"/>
      <c r="G28" s="87"/>
      <c r="H28" s="89"/>
      <c r="I28" s="89"/>
      <c r="J28" s="89"/>
      <c r="K28" s="89"/>
      <c r="L28" s="89"/>
      <c r="M28" s="89"/>
      <c r="N28" s="89"/>
      <c r="O28" s="6"/>
    </row>
    <row r="29" spans="2:15" ht="39" x14ac:dyDescent="0.15">
      <c r="B29" s="5"/>
      <c r="C29" s="21" t="s">
        <v>37</v>
      </c>
      <c r="D29" s="21" t="s">
        <v>60</v>
      </c>
      <c r="E29" s="21" t="s">
        <v>61</v>
      </c>
      <c r="F29" s="21" t="s">
        <v>7</v>
      </c>
      <c r="G29" s="21" t="s">
        <v>34</v>
      </c>
      <c r="H29" s="13"/>
      <c r="I29" s="47"/>
      <c r="J29" s="39"/>
      <c r="K29" s="13"/>
      <c r="L29" s="13"/>
      <c r="M29" s="13"/>
      <c r="N29" s="13"/>
      <c r="O29" s="6"/>
    </row>
    <row r="30" spans="2:15" ht="5.25" customHeight="1" x14ac:dyDescent="0.15">
      <c r="B30" s="5"/>
      <c r="C30" s="31"/>
      <c r="D30" s="31"/>
      <c r="E30" s="31"/>
      <c r="F30" s="31"/>
      <c r="G30" s="31"/>
      <c r="H30" s="13"/>
      <c r="I30" s="47"/>
      <c r="J30" s="39"/>
      <c r="K30" s="13"/>
      <c r="L30" s="13"/>
      <c r="M30" s="13"/>
      <c r="N30" s="13"/>
      <c r="O30" s="6"/>
    </row>
    <row r="31" spans="2:15" x14ac:dyDescent="0.15">
      <c r="B31" s="5"/>
      <c r="C31" s="91">
        <v>2.5</v>
      </c>
      <c r="D31" s="15">
        <f>C31*K8</f>
        <v>115425.00000000001</v>
      </c>
      <c r="E31" s="15">
        <f>D31*12</f>
        <v>1385100.0000000002</v>
      </c>
      <c r="F31" s="15">
        <f t="shared" ref="F31:G33" si="0">D31-M8</f>
        <v>-22623.300000000003</v>
      </c>
      <c r="G31" s="15">
        <f t="shared" si="0"/>
        <v>-271479.59999999986</v>
      </c>
      <c r="H31" s="13"/>
      <c r="I31" s="47"/>
      <c r="J31" s="39"/>
      <c r="K31" s="13"/>
      <c r="L31" s="13"/>
      <c r="M31" s="13"/>
      <c r="N31" s="13"/>
      <c r="O31" s="6"/>
    </row>
    <row r="32" spans="2:15" x14ac:dyDescent="0.15">
      <c r="B32" s="5"/>
      <c r="C32" s="92">
        <v>1.5</v>
      </c>
      <c r="D32" s="16">
        <f>C32*K9</f>
        <v>3645.0000000000009</v>
      </c>
      <c r="E32" s="16">
        <f>D32*12</f>
        <v>43740.000000000015</v>
      </c>
      <c r="F32" s="16">
        <f t="shared" si="0"/>
        <v>-1190.6999999999998</v>
      </c>
      <c r="G32" s="16">
        <f t="shared" si="0"/>
        <v>-14288.399999999994</v>
      </c>
      <c r="H32" s="13"/>
      <c r="I32" s="47"/>
      <c r="J32" s="39"/>
      <c r="K32" s="13"/>
      <c r="L32" s="13"/>
      <c r="M32" s="13"/>
      <c r="N32" s="13"/>
      <c r="O32" s="6"/>
    </row>
    <row r="33" spans="2:15" x14ac:dyDescent="0.15">
      <c r="B33" s="5"/>
      <c r="C33" s="40"/>
      <c r="D33" s="17">
        <f>SUM(D31:D32)</f>
        <v>119070.00000000001</v>
      </c>
      <c r="E33" s="17">
        <f>SUM(E31:E32)</f>
        <v>1428840.0000000002</v>
      </c>
      <c r="F33" s="17">
        <f t="shared" si="0"/>
        <v>-23814.000000000015</v>
      </c>
      <c r="G33" s="17">
        <f t="shared" si="0"/>
        <v>-285768.00000000023</v>
      </c>
      <c r="H33" s="13"/>
      <c r="I33" s="47"/>
      <c r="J33" s="39"/>
      <c r="K33" s="13"/>
      <c r="L33" s="13"/>
      <c r="M33" s="13"/>
      <c r="N33" s="13"/>
      <c r="O33" s="6"/>
    </row>
    <row r="34" spans="2:15" x14ac:dyDescent="0.15">
      <c r="B34" s="5"/>
      <c r="C34" s="40"/>
      <c r="D34" s="17"/>
      <c r="E34" s="17"/>
      <c r="F34" s="17"/>
      <c r="G34" s="17"/>
      <c r="H34" s="13"/>
      <c r="I34" s="47"/>
      <c r="J34" s="39"/>
      <c r="K34" s="13"/>
      <c r="L34" s="13"/>
      <c r="M34" s="13"/>
      <c r="N34" s="13"/>
      <c r="O34" s="6"/>
    </row>
    <row r="35" spans="2:15" x14ac:dyDescent="0.15">
      <c r="B35" s="5"/>
      <c r="C35" s="100" t="s">
        <v>16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6"/>
    </row>
    <row r="36" spans="2:15" x14ac:dyDescent="0.15">
      <c r="B36" s="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"/>
    </row>
    <row r="37" spans="2:15" x14ac:dyDescent="0.15">
      <c r="B37" s="5"/>
      <c r="C37" s="31"/>
      <c r="D37" s="31"/>
      <c r="E37" s="106" t="s">
        <v>18</v>
      </c>
      <c r="F37" s="106"/>
      <c r="G37" s="106" t="s">
        <v>19</v>
      </c>
      <c r="H37" s="106"/>
      <c r="I37" s="106"/>
      <c r="J37" s="106"/>
      <c r="K37" s="106" t="s">
        <v>20</v>
      </c>
      <c r="L37" s="106"/>
      <c r="M37" s="106"/>
      <c r="N37" s="106"/>
      <c r="O37" s="6"/>
    </row>
    <row r="38" spans="2:15" ht="26" x14ac:dyDescent="0.15">
      <c r="B38" s="5"/>
      <c r="C38" s="21" t="s">
        <v>3</v>
      </c>
      <c r="D38" s="24" t="s">
        <v>17</v>
      </c>
      <c r="E38" s="21" t="s">
        <v>60</v>
      </c>
      <c r="F38" s="21" t="s">
        <v>61</v>
      </c>
      <c r="G38" s="21" t="s">
        <v>60</v>
      </c>
      <c r="H38" s="21" t="s">
        <v>61</v>
      </c>
      <c r="I38" s="21" t="s">
        <v>7</v>
      </c>
      <c r="J38" s="21" t="s">
        <v>34</v>
      </c>
      <c r="K38" s="21" t="s">
        <v>60</v>
      </c>
      <c r="L38" s="21" t="s">
        <v>61</v>
      </c>
      <c r="M38" s="21" t="s">
        <v>7</v>
      </c>
      <c r="N38" s="21" t="s">
        <v>34</v>
      </c>
      <c r="O38" s="6"/>
    </row>
    <row r="39" spans="2:15" x14ac:dyDescent="0.15">
      <c r="B39" s="5"/>
      <c r="C39" s="34">
        <f>C8</f>
        <v>25000</v>
      </c>
      <c r="D39" s="41" t="s">
        <v>1</v>
      </c>
      <c r="E39" s="8">
        <f>M8</f>
        <v>138048.30000000002</v>
      </c>
      <c r="F39" s="11">
        <f>N8</f>
        <v>1656579.6</v>
      </c>
      <c r="G39" s="8">
        <f>G19</f>
        <v>113177.79000000001</v>
      </c>
      <c r="H39" s="7">
        <f>H19</f>
        <v>1358133.4800000002</v>
      </c>
      <c r="I39" s="7">
        <f>G39-E39</f>
        <v>-24870.510000000009</v>
      </c>
      <c r="J39" s="11">
        <f>H39-F39</f>
        <v>-298446.11999999988</v>
      </c>
      <c r="K39" s="8">
        <f>D31</f>
        <v>115425.00000000001</v>
      </c>
      <c r="L39" s="7">
        <f>E31</f>
        <v>1385100.0000000002</v>
      </c>
      <c r="M39" s="7">
        <f>K39-E39</f>
        <v>-22623.300000000003</v>
      </c>
      <c r="N39" s="11">
        <f>L39-F39</f>
        <v>-271479.59999999986</v>
      </c>
      <c r="O39" s="6"/>
    </row>
    <row r="40" spans="2:15" x14ac:dyDescent="0.15">
      <c r="B40" s="5"/>
      <c r="C40" s="18"/>
      <c r="D40" s="25" t="s">
        <v>2</v>
      </c>
      <c r="E40" s="12">
        <f>M9</f>
        <v>4835.7000000000007</v>
      </c>
      <c r="F40" s="26">
        <f>N9</f>
        <v>58028.400000000009</v>
      </c>
      <c r="G40" s="12">
        <f>G25</f>
        <v>3725.1900000000005</v>
      </c>
      <c r="H40" s="20">
        <f>H25</f>
        <v>44702.280000000006</v>
      </c>
      <c r="I40" s="20">
        <f>G40-E40</f>
        <v>-1110.5100000000002</v>
      </c>
      <c r="J40" s="26">
        <f>H40-F40</f>
        <v>-13326.120000000003</v>
      </c>
      <c r="K40" s="12">
        <f>D32</f>
        <v>3645.0000000000009</v>
      </c>
      <c r="L40" s="20">
        <f>E32</f>
        <v>43740.000000000015</v>
      </c>
      <c r="M40" s="20">
        <f>K40-E40</f>
        <v>-1190.6999999999998</v>
      </c>
      <c r="N40" s="26">
        <f>L40-F40</f>
        <v>-14288.399999999994</v>
      </c>
      <c r="O40" s="6"/>
    </row>
    <row r="41" spans="2:15" x14ac:dyDescent="0.15">
      <c r="B41" s="5"/>
      <c r="C41" s="31"/>
      <c r="D41" s="31"/>
      <c r="E41" s="27">
        <f>SUM(E39:E40)</f>
        <v>142884.00000000003</v>
      </c>
      <c r="F41" s="28">
        <f>SUM(F39:F40)</f>
        <v>1714608</v>
      </c>
      <c r="G41" s="27">
        <f t="shared" ref="G41:J41" si="1">SUM(G39:G40)</f>
        <v>116902.98000000001</v>
      </c>
      <c r="H41" s="14">
        <f t="shared" si="1"/>
        <v>1402835.7600000002</v>
      </c>
      <c r="I41" s="14">
        <f t="shared" si="1"/>
        <v>-25981.020000000011</v>
      </c>
      <c r="J41" s="28">
        <f t="shared" si="1"/>
        <v>-311772.23999999987</v>
      </c>
      <c r="K41" s="27">
        <f t="shared" ref="K41" si="2">SUM(K39:K40)</f>
        <v>119070.00000000001</v>
      </c>
      <c r="L41" s="14">
        <f t="shared" ref="L41" si="3">SUM(L39:L40)</f>
        <v>1428840.0000000002</v>
      </c>
      <c r="M41" s="14">
        <f t="shared" ref="M41" si="4">SUM(M39:M40)</f>
        <v>-23814.000000000004</v>
      </c>
      <c r="N41" s="28">
        <f t="shared" ref="N41" si="5">SUM(N39:N40)</f>
        <v>-285767.99999999988</v>
      </c>
      <c r="O41" s="6"/>
    </row>
    <row r="42" spans="2:15" x14ac:dyDescent="0.15">
      <c r="B42" s="8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85"/>
    </row>
  </sheetData>
  <pageMargins left="0.7" right="0.7" top="0.75" bottom="0.75" header="0.3" footer="0.3"/>
  <pageSetup scale="6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2C80F-55BA-3343-84EB-96AF3782D9F1}">
  <sheetPr>
    <tabColor theme="6" tint="0.39997558519241921"/>
  </sheetPr>
  <dimension ref="B2:M22"/>
  <sheetViews>
    <sheetView showGridLines="0" zoomScale="150" zoomScaleNormal="150" workbookViewId="0">
      <selection activeCell="L14" sqref="L14"/>
    </sheetView>
  </sheetViews>
  <sheetFormatPr baseColWidth="10" defaultColWidth="10.83203125" defaultRowHeight="15" x14ac:dyDescent="0.2"/>
  <cols>
    <col min="1" max="1" width="10.83203125" style="109"/>
    <col min="2" max="2" width="2.83203125" style="109" customWidth="1"/>
    <col min="3" max="3" width="22.83203125" style="109" bestFit="1" customWidth="1"/>
    <col min="4" max="5" width="10.83203125" style="109"/>
    <col min="6" max="6" width="15" style="109" bestFit="1" customWidth="1"/>
    <col min="7" max="7" width="10.83203125" style="109"/>
    <col min="8" max="8" width="15" style="109" bestFit="1" customWidth="1"/>
    <col min="9" max="9" width="2.83203125" style="109" customWidth="1"/>
    <col min="10" max="10" width="10.83203125" style="109"/>
    <col min="11" max="11" width="7.5" style="110" bestFit="1" customWidth="1"/>
    <col min="12" max="13" width="10.83203125" style="110"/>
    <col min="14" max="16384" width="10.83203125" style="109"/>
  </cols>
  <sheetData>
    <row r="2" spans="2:13" x14ac:dyDescent="0.2">
      <c r="B2"/>
      <c r="C2"/>
      <c r="D2"/>
      <c r="E2"/>
      <c r="F2"/>
      <c r="G2"/>
      <c r="H2"/>
      <c r="I2"/>
    </row>
    <row r="3" spans="2:13" x14ac:dyDescent="0.2">
      <c r="B3"/>
      <c r="C3" s="82"/>
      <c r="D3" s="81"/>
      <c r="E3" s="133" t="s">
        <v>27</v>
      </c>
      <c r="F3" s="114"/>
      <c r="G3" s="133" t="s">
        <v>26</v>
      </c>
      <c r="H3" s="115"/>
      <c r="I3"/>
      <c r="K3" s="111"/>
      <c r="L3" s="112" t="s">
        <v>1</v>
      </c>
      <c r="M3" s="112" t="s">
        <v>2</v>
      </c>
    </row>
    <row r="4" spans="2:13" x14ac:dyDescent="0.2">
      <c r="B4"/>
      <c r="C4" s="80"/>
      <c r="D4" s="79"/>
      <c r="E4" s="137" t="s">
        <v>25</v>
      </c>
      <c r="F4" s="78" t="s">
        <v>59</v>
      </c>
      <c r="G4" s="137" t="s">
        <v>25</v>
      </c>
      <c r="H4" s="136" t="s">
        <v>59</v>
      </c>
      <c r="I4"/>
      <c r="K4" s="112" t="s">
        <v>24</v>
      </c>
      <c r="L4" s="113">
        <v>2.99</v>
      </c>
      <c r="M4" s="113">
        <v>1.99</v>
      </c>
    </row>
    <row r="5" spans="2:13" x14ac:dyDescent="0.2">
      <c r="B5"/>
      <c r="C5" s="77" t="s">
        <v>48</v>
      </c>
      <c r="D5" s="76"/>
      <c r="E5" s="75">
        <v>1</v>
      </c>
      <c r="F5" s="134">
        <v>2.99</v>
      </c>
      <c r="G5" s="75">
        <v>1</v>
      </c>
      <c r="H5" s="134">
        <v>1.99</v>
      </c>
      <c r="I5"/>
      <c r="K5" s="112" t="s">
        <v>9</v>
      </c>
      <c r="L5" s="113">
        <v>2.8</v>
      </c>
      <c r="M5" s="113">
        <v>1.8</v>
      </c>
    </row>
    <row r="6" spans="2:13" x14ac:dyDescent="0.2">
      <c r="B6"/>
      <c r="C6" s="74" t="s">
        <v>57</v>
      </c>
      <c r="D6" s="73"/>
      <c r="E6" s="71"/>
      <c r="F6" s="72"/>
      <c r="G6" s="71"/>
      <c r="H6" s="135"/>
      <c r="I6"/>
      <c r="K6" s="112" t="s">
        <v>10</v>
      </c>
      <c r="L6" s="113">
        <v>2.5</v>
      </c>
      <c r="M6" s="113">
        <v>1.5</v>
      </c>
    </row>
    <row r="7" spans="2:13" x14ac:dyDescent="0.2">
      <c r="B7"/>
      <c r="C7" s="130" t="s">
        <v>49</v>
      </c>
      <c r="D7" s="62" t="s">
        <v>22</v>
      </c>
      <c r="E7" s="61">
        <v>0.05</v>
      </c>
      <c r="F7" s="56">
        <f>E7*F5</f>
        <v>0.14950000000000002</v>
      </c>
      <c r="G7" s="55">
        <f t="shared" ref="G7:H8" si="0">E7</f>
        <v>0.05</v>
      </c>
      <c r="H7" s="54">
        <f t="shared" si="0"/>
        <v>0.14950000000000002</v>
      </c>
      <c r="I7"/>
      <c r="K7" s="112" t="s">
        <v>11</v>
      </c>
      <c r="L7" s="113">
        <v>1.99</v>
      </c>
      <c r="M7" s="113">
        <v>0.99</v>
      </c>
    </row>
    <row r="8" spans="2:13" x14ac:dyDescent="0.2">
      <c r="B8"/>
      <c r="C8" s="130" t="s">
        <v>50</v>
      </c>
      <c r="D8" s="62" t="s">
        <v>22</v>
      </c>
      <c r="E8" s="61">
        <v>0.04</v>
      </c>
      <c r="F8" s="56">
        <f>E8*F5</f>
        <v>0.11960000000000001</v>
      </c>
      <c r="G8" s="55">
        <f t="shared" si="0"/>
        <v>0.04</v>
      </c>
      <c r="H8" s="54">
        <f t="shared" si="0"/>
        <v>0.11960000000000001</v>
      </c>
      <c r="I8"/>
    </row>
    <row r="9" spans="2:13" x14ac:dyDescent="0.2">
      <c r="B9"/>
      <c r="C9" s="130" t="s">
        <v>53</v>
      </c>
      <c r="D9" s="62" t="s">
        <v>22</v>
      </c>
      <c r="E9" s="61">
        <v>0.08</v>
      </c>
      <c r="F9" s="56">
        <f>E9*F5</f>
        <v>0.23920000000000002</v>
      </c>
      <c r="G9" s="55">
        <f>E9</f>
        <v>0.08</v>
      </c>
      <c r="H9" s="54">
        <f>F9</f>
        <v>0.23920000000000002</v>
      </c>
      <c r="I9"/>
    </row>
    <row r="10" spans="2:13" x14ac:dyDescent="0.2">
      <c r="B10"/>
      <c r="C10" s="74" t="s">
        <v>58</v>
      </c>
      <c r="D10" s="62"/>
      <c r="E10" s="61"/>
      <c r="F10" s="56"/>
      <c r="G10" s="55"/>
      <c r="H10" s="70"/>
      <c r="I10"/>
    </row>
    <row r="11" spans="2:13" x14ac:dyDescent="0.2">
      <c r="B11"/>
      <c r="C11" s="130" t="s">
        <v>51</v>
      </c>
      <c r="D11" s="62" t="s">
        <v>23</v>
      </c>
      <c r="E11" s="55">
        <f>F11/F5</f>
        <v>-5.0167224080267553E-2</v>
      </c>
      <c r="F11" s="69">
        <v>-0.15</v>
      </c>
      <c r="G11" s="55">
        <f>E11</f>
        <v>-5.0167224080267553E-2</v>
      </c>
      <c r="H11" s="54">
        <f>F11</f>
        <v>-0.15</v>
      </c>
      <c r="I11"/>
    </row>
    <row r="12" spans="2:13" x14ac:dyDescent="0.2">
      <c r="B12"/>
      <c r="C12" s="130" t="s">
        <v>52</v>
      </c>
      <c r="D12" s="62" t="s">
        <v>23</v>
      </c>
      <c r="E12" s="55">
        <f>F12/F5</f>
        <v>0.13377926421404682</v>
      </c>
      <c r="F12" s="69">
        <v>0.4</v>
      </c>
      <c r="G12" s="55">
        <f>E12</f>
        <v>0.13377926421404682</v>
      </c>
      <c r="H12" s="54">
        <f>F12</f>
        <v>0.4</v>
      </c>
      <c r="I12"/>
    </row>
    <row r="13" spans="2:13" x14ac:dyDescent="0.2">
      <c r="B13"/>
      <c r="C13" s="130" t="s">
        <v>54</v>
      </c>
      <c r="D13" s="62" t="s">
        <v>23</v>
      </c>
      <c r="E13" s="55">
        <f>F13/F5</f>
        <v>0.23411371237458189</v>
      </c>
      <c r="F13" s="69">
        <v>0.7</v>
      </c>
      <c r="G13" s="55">
        <f>H13/H5</f>
        <v>3.5175879396984931E-2</v>
      </c>
      <c r="H13" s="68">
        <v>7.0000000000000007E-2</v>
      </c>
      <c r="I13"/>
    </row>
    <row r="14" spans="2:13" ht="5.25" customHeight="1" x14ac:dyDescent="0.2">
      <c r="B14"/>
      <c r="C14" s="130"/>
      <c r="D14" s="62"/>
      <c r="E14" s="55"/>
      <c r="F14" s="69"/>
      <c r="G14" s="55"/>
      <c r="H14" s="68"/>
      <c r="I14"/>
    </row>
    <row r="15" spans="2:13" x14ac:dyDescent="0.2">
      <c r="B15"/>
      <c r="C15" s="67" t="s">
        <v>55</v>
      </c>
      <c r="D15" s="66"/>
      <c r="E15" s="64">
        <f>SUM(E7:E13)</f>
        <v>0.48772575250836114</v>
      </c>
      <c r="F15" s="65">
        <f>SUM(F7:F13)</f>
        <v>1.4582999999999999</v>
      </c>
      <c r="G15" s="64">
        <f>SUM(G7:G13)</f>
        <v>0.28878791953076416</v>
      </c>
      <c r="H15" s="63">
        <f>SUM(H7:H13)</f>
        <v>0.82830000000000004</v>
      </c>
      <c r="I15"/>
    </row>
    <row r="16" spans="2:13" ht="8.5" customHeight="1" x14ac:dyDescent="0.2">
      <c r="B16"/>
      <c r="C16" s="58"/>
      <c r="D16" s="62"/>
      <c r="E16" s="55"/>
      <c r="F16" s="56"/>
      <c r="G16" s="55"/>
      <c r="H16" s="54"/>
      <c r="I16"/>
    </row>
    <row r="17" spans="2:9" x14ac:dyDescent="0.2">
      <c r="B17"/>
      <c r="C17" s="60" t="s">
        <v>46</v>
      </c>
      <c r="D17" s="62" t="s">
        <v>22</v>
      </c>
      <c r="E17" s="61">
        <v>0.25</v>
      </c>
      <c r="F17" s="56">
        <f>E17*F5</f>
        <v>0.74750000000000005</v>
      </c>
      <c r="G17" s="61">
        <v>0.25</v>
      </c>
      <c r="H17" s="54">
        <f>G17*H5</f>
        <v>0.4975</v>
      </c>
      <c r="I17"/>
    </row>
    <row r="18" spans="2:9" ht="6.75" customHeight="1" x14ac:dyDescent="0.2">
      <c r="B18"/>
      <c r="C18" s="60"/>
      <c r="D18" s="62"/>
      <c r="E18" s="61"/>
      <c r="F18" s="56"/>
      <c r="G18" s="61"/>
      <c r="H18" s="56"/>
      <c r="I18" s="132"/>
    </row>
    <row r="19" spans="2:9" x14ac:dyDescent="0.2">
      <c r="B19"/>
      <c r="C19" s="60" t="s">
        <v>47</v>
      </c>
      <c r="D19" s="59"/>
      <c r="E19" s="64">
        <f>SUM(E17,E15)</f>
        <v>0.73772575250836114</v>
      </c>
      <c r="F19" s="131">
        <f>SUM(F17,F15)</f>
        <v>2.2058</v>
      </c>
      <c r="G19" s="64">
        <f>SUM(G17,G15)</f>
        <v>0.5387879195307641</v>
      </c>
      <c r="H19" s="131">
        <f>SUM(H17,H15)</f>
        <v>1.3258000000000001</v>
      </c>
      <c r="I19" s="132"/>
    </row>
    <row r="20" spans="2:9" ht="6.75" customHeight="1" x14ac:dyDescent="0.2">
      <c r="B20"/>
      <c r="C20" s="58"/>
      <c r="D20" s="57"/>
      <c r="E20" s="55"/>
      <c r="F20" s="56"/>
      <c r="G20" s="55"/>
      <c r="H20" s="56"/>
      <c r="I20" s="132"/>
    </row>
    <row r="21" spans="2:9" x14ac:dyDescent="0.2">
      <c r="B21"/>
      <c r="C21" s="53" t="s">
        <v>56</v>
      </c>
      <c r="D21" s="52"/>
      <c r="E21" s="50">
        <f>E5-E19</f>
        <v>0.26227424749163886</v>
      </c>
      <c r="F21" s="51">
        <f>F5-F19</f>
        <v>0.78420000000000023</v>
      </c>
      <c r="G21" s="50">
        <f>G5-G19</f>
        <v>0.4612120804692359</v>
      </c>
      <c r="H21" s="49">
        <f>H5-H19</f>
        <v>0.6641999999999999</v>
      </c>
      <c r="I21"/>
    </row>
    <row r="22" spans="2:9" x14ac:dyDescent="0.2">
      <c r="B22"/>
      <c r="C22"/>
      <c r="D22"/>
      <c r="E22"/>
      <c r="F22"/>
      <c r="G22"/>
      <c r="H22"/>
      <c r="I22"/>
    </row>
  </sheetData>
  <dataValidations count="2">
    <dataValidation type="list" allowBlank="1" showInputMessage="1" showErrorMessage="1" sqref="H5" xr:uid="{73C37369-13FF-E548-BCFF-4B311A3A84B1}">
      <formula1>$M$4:$M$7</formula1>
    </dataValidation>
    <dataValidation type="list" allowBlank="1" showInputMessage="1" showErrorMessage="1" sqref="F5" xr:uid="{F4AF22B8-4BF3-074F-ABFA-6536547EE8D1}">
      <formula1>$L$4:$L$7</formula1>
    </dataValidation>
  </dataValidations>
  <pageMargins left="0.7" right="0.7" top="0.75" bottom="0.75" header="0.3" footer="0.3"/>
  <pageSetup scale="90" orientation="portrait" horizontalDpi="300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Turnover Reduction Cover</vt:lpstr>
      <vt:lpstr>Turnover Reduction</vt:lpstr>
      <vt:lpstr>Pricing Comparison Cover</vt:lpstr>
      <vt:lpstr>Pricing Comparison</vt:lpstr>
      <vt:lpstr>Margin</vt:lpstr>
      <vt:lpstr>Margin!Print_Area</vt:lpstr>
      <vt:lpstr>'Pricing Comparison Cover'!Print_Area</vt:lpstr>
      <vt:lpstr>'Turnover Reduction Cover'!Print_Area</vt:lpstr>
    </vt:vector>
  </TitlesOfParts>
  <Company>Bed Bath &amp; Beyond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Roopnarain</dc:creator>
  <cp:lastModifiedBy>Brandon Roopnarain</cp:lastModifiedBy>
  <cp:lastPrinted>2020-03-02T00:24:36Z</cp:lastPrinted>
  <dcterms:created xsi:type="dcterms:W3CDTF">2018-04-25T16:58:33Z</dcterms:created>
  <dcterms:modified xsi:type="dcterms:W3CDTF">2020-07-14T17:47:33Z</dcterms:modified>
</cp:coreProperties>
</file>